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 codeName="{4D1C537B-E38A-612A-F078-A93A15B4B7F4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uta\Dropbox\Mi PC (JOHA)\Documents\WILMER\ENVIVO 05-MAR-2021\"/>
    </mc:Choice>
  </mc:AlternateContent>
  <xr:revisionPtr revIDLastSave="0" documentId="13_ncr:1_{9D718B95-3BF3-4550-A258-7D4A77A4F24F}" xr6:coauthVersionLast="46" xr6:coauthVersionMax="46" xr10:uidLastSave="{00000000-0000-0000-0000-000000000000}"/>
  <bookViews>
    <workbookView xWindow="-120" yWindow="-120" windowWidth="20730" windowHeight="11160" activeTab="1" xr2:uid="{10B74A96-9387-46D3-AF6B-18C6EAC570B3}"/>
  </bookViews>
  <sheets>
    <sheet name="PRACTICA" sheetId="1" r:id="rId1"/>
    <sheet name="DESARROLLO" sheetId="6" r:id="rId2"/>
    <sheet name="CALCULOS BÁSICOS" sheetId="4" r:id="rId3"/>
    <sheet name="REFERENCIAS" sheetId="5" state="hidden" r:id="rId4"/>
    <sheet name="Hoja11" sheetId="11" r:id="rId5"/>
    <sheet name="FUNCION SI" sheetId="2" r:id="rId6"/>
    <sheet name="NUMEROS" sheetId="13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6" l="1"/>
  <c r="N11" i="6"/>
  <c r="N9" i="6"/>
  <c r="N7" i="6"/>
  <c r="N5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" i="6"/>
  <c r="E21" i="6"/>
  <c r="A6" i="11"/>
  <c r="A3" i="11"/>
  <c r="A2" i="11"/>
  <c r="I12" i="5"/>
  <c r="I10" i="5"/>
  <c r="H8" i="5"/>
  <c r="D7" i="5"/>
  <c r="D8" i="5"/>
  <c r="D9" i="5"/>
  <c r="D10" i="5"/>
  <c r="D11" i="5"/>
  <c r="D6" i="5"/>
  <c r="D5" i="5"/>
  <c r="D4" i="5"/>
  <c r="E10" i="4"/>
  <c r="E9" i="4"/>
  <c r="E8" i="4"/>
  <c r="E7" i="4"/>
  <c r="E6" i="4"/>
  <c r="E5" i="4"/>
  <c r="E4" i="4"/>
  <c r="E3" i="4"/>
  <c r="D4" i="4"/>
  <c r="D5" i="4"/>
  <c r="D6" i="4"/>
  <c r="D7" i="4"/>
  <c r="D8" i="4"/>
  <c r="D9" i="4"/>
  <c r="D10" i="4"/>
  <c r="D3" i="4"/>
  <c r="C5" i="4"/>
  <c r="C6" i="4"/>
  <c r="C7" i="4"/>
  <c r="C8" i="4"/>
  <c r="C9" i="4"/>
  <c r="C10" i="4"/>
  <c r="C4" i="4"/>
  <c r="C3" i="4"/>
  <c r="C11" i="2"/>
  <c r="C10" i="2"/>
  <c r="C9" i="2"/>
  <c r="C8" i="2"/>
  <c r="C7" i="2"/>
  <c r="C6" i="2"/>
  <c r="C5" i="2"/>
  <c r="C4" i="2"/>
  <c r="C5" i="5"/>
  <c r="C6" i="5"/>
  <c r="C7" i="5"/>
  <c r="C8" i="5"/>
  <c r="C9" i="5"/>
  <c r="C10" i="5"/>
  <c r="C11" i="5"/>
  <c r="C4" i="5"/>
  <c r="N28" i="6"/>
  <c r="G3" i="1"/>
  <c r="J3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J19" i="1" s="1"/>
  <c r="G20" i="1"/>
  <c r="G2" i="1"/>
  <c r="N13" i="1"/>
  <c r="N11" i="1"/>
  <c r="N9" i="1"/>
  <c r="F3" i="1"/>
  <c r="F4" i="1"/>
  <c r="F5" i="1"/>
  <c r="F6" i="1"/>
  <c r="F7" i="1"/>
  <c r="F8" i="1"/>
  <c r="F9" i="1"/>
  <c r="F10" i="1"/>
  <c r="J10" i="1" s="1"/>
  <c r="F11" i="1"/>
  <c r="F12" i="1"/>
  <c r="F13" i="1"/>
  <c r="F14" i="1"/>
  <c r="F15" i="1"/>
  <c r="F16" i="1"/>
  <c r="F17" i="1"/>
  <c r="F18" i="1"/>
  <c r="J18" i="1" s="1"/>
  <c r="F19" i="1"/>
  <c r="F20" i="1"/>
  <c r="F2" i="1"/>
  <c r="J7" i="1"/>
  <c r="J1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" i="1"/>
  <c r="H3" i="1"/>
  <c r="N28" i="1"/>
  <c r="J4" i="1"/>
  <c r="J5" i="1"/>
  <c r="J6" i="1"/>
  <c r="J8" i="1"/>
  <c r="J9" i="1"/>
  <c r="J11" i="1"/>
  <c r="J12" i="1"/>
  <c r="J13" i="1"/>
  <c r="J14" i="1"/>
  <c r="J16" i="1"/>
  <c r="J17" i="1"/>
  <c r="J20" i="1"/>
  <c r="N7" i="1"/>
  <c r="N5" i="1"/>
  <c r="J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D524F1B-EB2D-4926-8879-F999BE60BD42}" keepAlive="1" name="Conexión" type="5" refreshedVersion="0" background="1">
    <dbPr connection="Provider=Microsoft.Mashup.OleDb.1;Data Source=$Workbook$;Location=&quot;extracto_bancario (3)&quot;;Extended Properties=&quot;&quot;" commandType="0"/>
  </connection>
  <connection id="2" xr16:uid="{9D6A5085-BD4A-4384-8D55-9795A0A075B8}" keepAlive="1" name="Conexión1" type="5" refreshedVersion="0" background="1">
    <dbPr connection="Provider=Microsoft.Mashup.OleDb.1;Data Source=$Workbook$;Location=&quot;extracto_bancario (3)&quot;;Extended Properties=&quot;&quot;" commandType="0"/>
  </connection>
  <connection id="3" xr16:uid="{4CB63AE4-8CF5-44FA-BCFD-4160A3808327}" keepAlive="1" name="Conexión2" type="5" refreshedVersion="0" background="1">
    <dbPr connection="Provider=Microsoft.Mashup.OleDb.1;Data Source=$Workbook$;Location=&quot;extracto_bancario (3)&quot;;Extended Properties=&quot;&quot;" commandType="0"/>
  </connection>
  <connection id="4" xr16:uid="{1C149FE9-69D0-4BAB-A841-CC4255BDC0FD}" keepAlive="1" name="Conexión3" type="5" refreshedVersion="0" background="1">
    <dbPr connection="Provider=Microsoft.Mashup.OleDb.1;Data Source=$Workbook$;Location=&quot;extracto_bancario (4)&quot;;Extended Properties=&quot;&quot;" commandType="0"/>
  </connection>
  <connection id="5" xr16:uid="{3CB1482D-42ED-4131-83C1-20486BF0E6ED}" keepAlive="1" name="Consulta - extracto_bancario" description="Conexión a la consulta 'extracto_bancario' en el libro." type="5" refreshedVersion="6" background="1">
    <dbPr connection="Provider=Microsoft.Mashup.OleDb.1;Data Source=$Workbook$;Location=extracto_bancario;Extended Properties=&quot;&quot;" command="SELECT * FROM [extracto_bancario]"/>
  </connection>
  <connection id="6" xr16:uid="{170FF806-11CB-46F4-9434-3452C82D635F}" keepAlive="1" name="Consulta - extracto_bancario (2)" description="Conexión a la consulta 'extracto_bancario (2)' en el libro." type="5" refreshedVersion="6" background="1">
    <dbPr connection="Provider=Microsoft.Mashup.OleDb.1;Data Source=$Workbook$;Location=extracto_bancario (2);Extended Properties=&quot;&quot;" command="SELECT * FROM [extracto_bancario (2)]"/>
  </connection>
  <connection id="7" xr16:uid="{2F8C1F03-FE0E-4FBF-8867-19E0CDFB396E}" keepAlive="1" name="Consulta - extracto_bancario (3)" description="Conexión a la consulta 'extracto_bancario (3)' en el libro." type="5" refreshedVersion="6" background="1">
    <dbPr connection="Provider=Microsoft.Mashup.OleDb.1;Data Source=$Workbook$;Location=extracto_bancario (3);Extended Properties=&quot;&quot;" command="SELECT * FROM [extracto_bancario (3)]"/>
  </connection>
  <connection id="8" xr16:uid="{55CF4C4C-192D-485B-8539-EA209E8A47B0}" keepAlive="1" name="Consulta - extracto_bancario (4)" description="Conexión a la consulta 'extracto_bancario (4)' en el libro." type="5" refreshedVersion="6" background="1">
    <dbPr connection="Provider=Microsoft.Mashup.OleDb.1;Data Source=$Workbook$;Location=extracto_bancario (4);Extended Properties=&quot;&quot;" command="SELECT * FROM [extracto_bancario (4)]"/>
  </connection>
  <connection id="9" xr16:uid="{FA1505B6-5D8D-4EDE-8CF5-7673B5A5DD54}" keepAlive="1" name="Consulta - extracto_bancario (5)" description="Conexión a la consulta 'extracto_bancario (5)' en el libro." type="5" refreshedVersion="6" background="1">
    <dbPr connection="Provider=Microsoft.Mashup.OleDb.1;Data Source=$Workbook$;Location=extracto_bancario (5);Extended Properties=&quot;&quot;" command="SELECT * FROM [extracto_bancario (5)]"/>
  </connection>
  <connection id="10" xr16:uid="{3FCDE2EC-68A1-4E8B-9C0C-94175A456264}" keepAlive="1" name="Consulta - extracto_bancario (6)" description="Conexión a la consulta 'extracto_bancario (6)' en el libro." type="5" refreshedVersion="0" background="1">
    <dbPr connection="Provider=Microsoft.Mashup.OleDb.1;Data Source=$Workbook$;Location=&quot;extracto_bancario (6)&quot;;Extended Properties=&quot;&quot;" command="SELECT * FROM [extracto_bancario (6)]"/>
  </connection>
</connections>
</file>

<file path=xl/sharedStrings.xml><?xml version="1.0" encoding="utf-8"?>
<sst xmlns="http://schemas.openxmlformats.org/spreadsheetml/2006/main" count="166" uniqueCount="70">
  <si>
    <t>CC / DNI</t>
  </si>
  <si>
    <t>NOMBRE</t>
  </si>
  <si>
    <t>COMISIONES</t>
  </si>
  <si>
    <t>VENTAS</t>
  </si>
  <si>
    <t>% COMISION</t>
  </si>
  <si>
    <t>AREA</t>
  </si>
  <si>
    <t>RESUMEN</t>
  </si>
  <si>
    <t>MARIA FERNANDA</t>
  </si>
  <si>
    <t>JORGE CUBILLOS</t>
  </si>
  <si>
    <t>MERLY TRUJILLO</t>
  </si>
  <si>
    <t>MARINA LOPEZ</t>
  </si>
  <si>
    <t>LUZ SALCEDO</t>
  </si>
  <si>
    <t>ALEX APARICIO MENDEZ</t>
  </si>
  <si>
    <t>CAMILA ZUÑIGA</t>
  </si>
  <si>
    <t>JOHANA VARGAS</t>
  </si>
  <si>
    <t>PIPE MENDEZ</t>
  </si>
  <si>
    <t>NATHALIA MURCIA</t>
  </si>
  <si>
    <t>ALEJANDRA COLORADO</t>
  </si>
  <si>
    <t>CAROLINA ROJAS</t>
  </si>
  <si>
    <t>LUIS DEL CARMEN</t>
  </si>
  <si>
    <t>KARLA MORA</t>
  </si>
  <si>
    <t>STEPHANIA SANCHEZ</t>
  </si>
  <si>
    <t>MARIANA ARTEAGA</t>
  </si>
  <si>
    <t>SANTIAGO AMAYA</t>
  </si>
  <si>
    <t>CRUZ DE LAS CASAS</t>
  </si>
  <si>
    <t>PAOLA CAMILA ESTUPIÑAN</t>
  </si>
  <si>
    <t>RECURSOS H</t>
  </si>
  <si>
    <t>CONTABILIDAD</t>
  </si>
  <si>
    <t>BODEGA</t>
  </si>
  <si>
    <t>VR. COMISION</t>
  </si>
  <si>
    <t>CC / DNI:</t>
  </si>
  <si>
    <t>NOMBRE:</t>
  </si>
  <si>
    <t>AREA:</t>
  </si>
  <si>
    <t>COMISION:</t>
  </si>
  <si>
    <t>AUX TRANSPORTE:</t>
  </si>
  <si>
    <t>NETO A PAGAR:</t>
  </si>
  <si>
    <t>CALCULA LA COMISION POR VENTAS</t>
  </si>
  <si>
    <t>CALCULA LA COMISION PARA EL AREA DE CONTABILIDAD</t>
  </si>
  <si>
    <t>SUMA EL TOTAL DE VENTAS</t>
  </si>
  <si>
    <t>CALCULA EL AUX. TRANSPORTE SOLO PARA QUIENES GANEN MENOS DE 4 SALARIOS MINIMOS</t>
  </si>
  <si>
    <t>SUMA EL NETO A PAGAR</t>
  </si>
  <si>
    <t>CALCULA EL % DE COMISIÓN</t>
  </si>
  <si>
    <t>OTROS PARAMETROS</t>
  </si>
  <si>
    <t>SALARIO</t>
  </si>
  <si>
    <t>SALARIO MINIMO</t>
  </si>
  <si>
    <t>AUX. DE TRANSPORTE</t>
  </si>
  <si>
    <t>AUX. TRANS</t>
  </si>
  <si>
    <t>AP. A SALUD</t>
  </si>
  <si>
    <t>A PAGAR</t>
  </si>
  <si>
    <t>VENTAS DEL MES</t>
  </si>
  <si>
    <t>CANTIDAD</t>
  </si>
  <si>
    <t>VALOR UNITARIO</t>
  </si>
  <si>
    <t>VALOR TOTAL</t>
  </si>
  <si>
    <t>DESCUENTO</t>
  </si>
  <si>
    <t>NETO</t>
  </si>
  <si>
    <t>MES</t>
  </si>
  <si>
    <t>ENERO</t>
  </si>
  <si>
    <t>FEBRERO</t>
  </si>
  <si>
    <t>MARZO</t>
  </si>
  <si>
    <t>ABRIL</t>
  </si>
  <si>
    <t>DICIEMBRE</t>
  </si>
  <si>
    <t>AGOSTO</t>
  </si>
  <si>
    <t>%DESCUENTO</t>
  </si>
  <si>
    <t>EL DESCUENTO APLICA SOLO PARA EL MES DE ENERO Y ABRIL</t>
  </si>
  <si>
    <t>FUNCIONES SIN PARAMETROS</t>
  </si>
  <si>
    <t>FUNCIONES CON PARAMETROS</t>
  </si>
  <si>
    <t>CALCULA EL % DE COMISIÓN SEGÚN LAS VENTAS</t>
  </si>
  <si>
    <t>29,020.20</t>
  </si>
  <si>
    <t>82,390.32</t>
  </si>
  <si>
    <t>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</si>
</sst>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1"/>
      <name val="Agency FB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3" fillId="2" borderId="0" xfId="1"/>
    <xf numFmtId="0" fontId="4" fillId="4" borderId="0" xfId="1" applyFont="1" applyFill="1"/>
    <xf numFmtId="164" fontId="0" fillId="0" borderId="1" xfId="0" applyNumberFormat="1" applyBorder="1"/>
    <xf numFmtId="9" fontId="0" fillId="0" borderId="1" xfId="0" applyNumberFormat="1" applyBorder="1"/>
    <xf numFmtId="0" fontId="1" fillId="5" borderId="0" xfId="1" applyFont="1" applyFill="1" applyAlignment="1">
      <alignment horizontal="center"/>
    </xf>
    <xf numFmtId="0" fontId="6" fillId="0" borderId="0" xfId="0" applyFont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6" borderId="1" xfId="0" applyFill="1" applyBorder="1"/>
    <xf numFmtId="164" fontId="0" fillId="6" borderId="1" xfId="0" applyNumberFormat="1" applyFill="1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4" fillId="4" borderId="0" xfId="1" applyNumberFormat="1" applyFont="1" applyFill="1" applyAlignment="1">
      <alignment horizontal="center"/>
    </xf>
    <xf numFmtId="44" fontId="3" fillId="2" borderId="0" xfId="1" applyNumberFormat="1" applyAlignment="1">
      <alignment horizontal="center"/>
    </xf>
    <xf numFmtId="0" fontId="0" fillId="7" borderId="1" xfId="0" applyFill="1" applyBorder="1"/>
    <xf numFmtId="9" fontId="0" fillId="7" borderId="1" xfId="0" applyNumberFormat="1" applyFill="1" applyBorder="1"/>
    <xf numFmtId="0" fontId="2" fillId="0" borderId="1" xfId="0" applyFont="1" applyBorder="1" applyAlignment="1">
      <alignment horizontal="center"/>
    </xf>
    <xf numFmtId="1" fontId="0" fillId="0" borderId="1" xfId="0" applyNumberFormat="1" applyBorder="1"/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4" fontId="0" fillId="0" borderId="0" xfId="0" applyNumberFormat="1"/>
    <xf numFmtId="22" fontId="0" fillId="0" borderId="0" xfId="0" applyNumberFormat="1"/>
    <xf numFmtId="4" fontId="0" fillId="0" borderId="0" xfId="0" applyNumberFormat="1" applyAlignment="1">
      <alignment horizontal="center"/>
    </xf>
    <xf numFmtId="0" fontId="5" fillId="2" borderId="0" xfId="1" applyFont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0" xfId="0" applyFont="1" applyFill="1" applyAlignment="1">
      <alignment horizontal="center"/>
    </xf>
    <xf numFmtId="0" fontId="0" fillId="7" borderId="2" xfId="0" applyFont="1" applyFill="1" applyBorder="1" applyAlignment="1">
      <alignment horizontal="center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15</xdr:row>
          <xdr:rowOff>85725</xdr:rowOff>
        </xdr:from>
        <xdr:to>
          <xdr:col>13</xdr:col>
          <xdr:colOff>847725</xdr:colOff>
          <xdr:row>18</xdr:row>
          <xdr:rowOff>104775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GUARDAR PDF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6682-A897-48A6-B867-0EB898825D28}">
  <sheetPr codeName="Hoja1"/>
  <dimension ref="A1:R28"/>
  <sheetViews>
    <sheetView showGridLines="0" topLeftCell="C1" workbookViewId="0">
      <pane ySplit="1" topLeftCell="A2" activePane="bottomLeft" state="frozen"/>
      <selection activeCell="N5" sqref="N5"/>
      <selection pane="bottomLeft" activeCell="N7" sqref="N7"/>
    </sheetView>
  </sheetViews>
  <sheetFormatPr baseColWidth="10" defaultRowHeight="15" x14ac:dyDescent="0.25"/>
  <cols>
    <col min="1" max="1" width="8.28515625" bestFit="1" customWidth="1"/>
    <col min="2" max="2" width="25.140625" bestFit="1" customWidth="1"/>
    <col min="3" max="3" width="14.28515625" bestFit="1" customWidth="1"/>
    <col min="4" max="4" width="8.5703125" bestFit="1" customWidth="1"/>
    <col min="5" max="5" width="8" bestFit="1" customWidth="1"/>
    <col min="6" max="6" width="12.42578125" style="1" bestFit="1" customWidth="1"/>
    <col min="7" max="7" width="13.85546875" style="1" bestFit="1" customWidth="1"/>
    <col min="8" max="8" width="11.7109375" bestFit="1" customWidth="1"/>
    <col min="9" max="9" width="12" bestFit="1" customWidth="1"/>
    <col min="10" max="10" width="9" bestFit="1" customWidth="1"/>
    <col min="11" max="11" width="7.5703125" customWidth="1"/>
    <col min="12" max="12" width="4.42578125" customWidth="1"/>
    <col min="13" max="13" width="19.5703125" customWidth="1"/>
    <col min="14" max="14" width="15.28515625" bestFit="1" customWidth="1"/>
    <col min="15" max="15" width="4.140625" customWidth="1"/>
    <col min="16" max="16" width="2.28515625" customWidth="1"/>
    <col min="17" max="17" width="2" bestFit="1" customWidth="1"/>
  </cols>
  <sheetData>
    <row r="1" spans="1:18" x14ac:dyDescent="0.25">
      <c r="A1" s="2" t="s">
        <v>0</v>
      </c>
      <c r="B1" s="2" t="s">
        <v>1</v>
      </c>
      <c r="C1" s="2" t="s">
        <v>5</v>
      </c>
      <c r="D1" s="2" t="s">
        <v>43</v>
      </c>
      <c r="E1" s="2" t="s">
        <v>3</v>
      </c>
      <c r="F1" s="2" t="s">
        <v>4</v>
      </c>
      <c r="G1" s="2" t="s">
        <v>29</v>
      </c>
      <c r="H1" s="2" t="s">
        <v>46</v>
      </c>
      <c r="I1" s="2" t="s">
        <v>47</v>
      </c>
      <c r="J1" s="2" t="s">
        <v>48</v>
      </c>
      <c r="L1" s="28" t="s">
        <v>6</v>
      </c>
      <c r="M1" s="28"/>
      <c r="N1" s="28"/>
      <c r="O1" s="28"/>
    </row>
    <row r="2" spans="1:18" x14ac:dyDescent="0.25">
      <c r="A2" s="3">
        <v>1466</v>
      </c>
      <c r="B2" s="3" t="s">
        <v>7</v>
      </c>
      <c r="C2" s="3" t="s">
        <v>26</v>
      </c>
      <c r="D2" s="6">
        <v>50000</v>
      </c>
      <c r="E2" s="6">
        <v>10800</v>
      </c>
      <c r="F2" s="10">
        <f>IFERROR(VLOOKUP(E2,$M$22:$N$24,2,TRUE),0)</f>
        <v>0.05</v>
      </c>
      <c r="G2" s="15">
        <f>IF(C2="CONTABILIDAD",E2*F2,0)</f>
        <v>0</v>
      </c>
      <c r="H2" s="11">
        <f t="shared" ref="H2" si="0">IF(D2&lt;=($N$28*4),$N$28,0)</f>
        <v>0</v>
      </c>
      <c r="I2" s="16">
        <f>D2*4%</f>
        <v>2000</v>
      </c>
      <c r="J2" s="6">
        <f>+D2+E2+G2+H2-I2</f>
        <v>58800</v>
      </c>
      <c r="L2" s="28"/>
      <c r="M2" s="28"/>
      <c r="N2" s="28"/>
      <c r="O2" s="28"/>
      <c r="Q2">
        <v>1</v>
      </c>
      <c r="R2" s="9" t="s">
        <v>38</v>
      </c>
    </row>
    <row r="3" spans="1:18" x14ac:dyDescent="0.25">
      <c r="A3" s="3">
        <v>929</v>
      </c>
      <c r="B3" s="3" t="s">
        <v>8</v>
      </c>
      <c r="C3" s="3" t="s">
        <v>3</v>
      </c>
      <c r="D3" s="6">
        <v>41639</v>
      </c>
      <c r="E3" s="6">
        <v>22037</v>
      </c>
      <c r="F3" s="10">
        <f t="shared" ref="F3:F20" si="1">IFERROR(VLOOKUP(E3,$M$22:$N$24,2,TRUE),0)</f>
        <v>0.1</v>
      </c>
      <c r="G3" s="15">
        <f t="shared" ref="G3:G20" si="2">IF(C3="CONTABILIDAD",E3*F3,0)</f>
        <v>0</v>
      </c>
      <c r="H3" s="11">
        <f>IF(D3&lt;=($N$28*4),$N$28,0)</f>
        <v>0</v>
      </c>
      <c r="I3" s="16">
        <f t="shared" ref="I3:I20" si="3">D3*4%</f>
        <v>1665.56</v>
      </c>
      <c r="J3" s="6">
        <f t="shared" ref="J3:J20" si="4">+D3+E3+G3+H3-I3</f>
        <v>62010.44</v>
      </c>
      <c r="L3" s="4"/>
      <c r="M3" s="5" t="s">
        <v>30</v>
      </c>
      <c r="N3" s="8">
        <v>1651</v>
      </c>
      <c r="O3" s="4"/>
      <c r="Q3">
        <v>2</v>
      </c>
      <c r="R3" s="9" t="s">
        <v>66</v>
      </c>
    </row>
    <row r="4" spans="1:18" x14ac:dyDescent="0.25">
      <c r="A4" s="3">
        <v>1055</v>
      </c>
      <c r="B4" s="3" t="s">
        <v>9</v>
      </c>
      <c r="C4" s="3" t="s">
        <v>27</v>
      </c>
      <c r="D4" s="6">
        <v>34537</v>
      </c>
      <c r="E4" s="6">
        <v>21648</v>
      </c>
      <c r="F4" s="10">
        <f t="shared" si="1"/>
        <v>0.1</v>
      </c>
      <c r="G4" s="15">
        <f t="shared" si="2"/>
        <v>2164.8000000000002</v>
      </c>
      <c r="H4" s="11">
        <f t="shared" ref="H4:H20" si="5">IF(D4&lt;=($N$28*4),$N$28,0)</f>
        <v>0</v>
      </c>
      <c r="I4" s="16">
        <f t="shared" si="3"/>
        <v>1381.48</v>
      </c>
      <c r="J4" s="6">
        <f t="shared" si="4"/>
        <v>56968.32</v>
      </c>
      <c r="L4" s="4"/>
      <c r="M4" s="4"/>
      <c r="N4" s="4"/>
      <c r="O4" s="4"/>
      <c r="Q4">
        <v>3</v>
      </c>
      <c r="R4" s="9" t="s">
        <v>37</v>
      </c>
    </row>
    <row r="5" spans="1:18" x14ac:dyDescent="0.25">
      <c r="A5" s="3">
        <v>1443</v>
      </c>
      <c r="B5" s="3" t="s">
        <v>10</v>
      </c>
      <c r="C5" s="3" t="s">
        <v>26</v>
      </c>
      <c r="D5" s="6">
        <v>55587</v>
      </c>
      <c r="E5" s="6">
        <v>16686</v>
      </c>
      <c r="F5" s="10">
        <f t="shared" si="1"/>
        <v>0.05</v>
      </c>
      <c r="G5" s="15">
        <f t="shared" si="2"/>
        <v>0</v>
      </c>
      <c r="H5" s="11">
        <f t="shared" si="5"/>
        <v>0</v>
      </c>
      <c r="I5" s="16">
        <f t="shared" si="3"/>
        <v>2223.48</v>
      </c>
      <c r="J5" s="6">
        <f t="shared" si="4"/>
        <v>70049.52</v>
      </c>
      <c r="L5" s="4"/>
      <c r="M5" s="5" t="s">
        <v>31</v>
      </c>
      <c r="N5" s="5" t="str">
        <f>VLOOKUP(N3,A2:I20,2,FALSE)</f>
        <v>LUZ SALCEDO</v>
      </c>
      <c r="O5" s="4"/>
      <c r="Q5">
        <v>4</v>
      </c>
      <c r="R5" s="9" t="s">
        <v>39</v>
      </c>
    </row>
    <row r="6" spans="1:18" x14ac:dyDescent="0.25">
      <c r="A6" s="3">
        <v>1651</v>
      </c>
      <c r="B6" s="3" t="s">
        <v>11</v>
      </c>
      <c r="C6" s="3" t="s">
        <v>3</v>
      </c>
      <c r="D6" s="6">
        <v>52545</v>
      </c>
      <c r="E6" s="6">
        <v>10916</v>
      </c>
      <c r="F6" s="10">
        <f t="shared" si="1"/>
        <v>0.05</v>
      </c>
      <c r="G6" s="15">
        <f t="shared" si="2"/>
        <v>0</v>
      </c>
      <c r="H6" s="11">
        <f t="shared" si="5"/>
        <v>0</v>
      </c>
      <c r="I6" s="16">
        <f t="shared" si="3"/>
        <v>2101.8000000000002</v>
      </c>
      <c r="J6" s="6">
        <f t="shared" si="4"/>
        <v>61359.199999999997</v>
      </c>
      <c r="L6" s="4"/>
      <c r="M6" s="4"/>
      <c r="N6" s="4"/>
      <c r="O6" s="4"/>
      <c r="Q6">
        <v>5</v>
      </c>
      <c r="R6" s="9" t="s">
        <v>40</v>
      </c>
    </row>
    <row r="7" spans="1:18" x14ac:dyDescent="0.25">
      <c r="A7" s="3">
        <v>1367</v>
      </c>
      <c r="B7" s="3" t="s">
        <v>12</v>
      </c>
      <c r="C7" s="3" t="s">
        <v>28</v>
      </c>
      <c r="D7" s="6">
        <v>45805</v>
      </c>
      <c r="E7" s="6">
        <v>17195</v>
      </c>
      <c r="F7" s="10">
        <f t="shared" si="1"/>
        <v>0.05</v>
      </c>
      <c r="G7" s="15">
        <f t="shared" si="2"/>
        <v>0</v>
      </c>
      <c r="H7" s="11">
        <f t="shared" si="5"/>
        <v>0</v>
      </c>
      <c r="I7" s="16">
        <f t="shared" si="3"/>
        <v>1832.2</v>
      </c>
      <c r="J7" s="6">
        <f t="shared" si="4"/>
        <v>61167.8</v>
      </c>
      <c r="L7" s="4"/>
      <c r="M7" s="5" t="s">
        <v>32</v>
      </c>
      <c r="N7" s="5" t="str">
        <f>INDEX($A$2:$I$20,MATCH($N$3,$A$2:$A$20,0),3)</f>
        <v>VENTAS</v>
      </c>
      <c r="O7" s="4"/>
    </row>
    <row r="8" spans="1:18" x14ac:dyDescent="0.25">
      <c r="A8" s="3">
        <v>1521</v>
      </c>
      <c r="B8" s="3" t="s">
        <v>13</v>
      </c>
      <c r="C8" s="3" t="s">
        <v>27</v>
      </c>
      <c r="D8" s="6">
        <v>48713</v>
      </c>
      <c r="E8" s="6">
        <v>5007</v>
      </c>
      <c r="F8" s="10">
        <f t="shared" si="1"/>
        <v>0</v>
      </c>
      <c r="G8" s="15">
        <f t="shared" si="2"/>
        <v>0</v>
      </c>
      <c r="H8" s="11">
        <f t="shared" si="5"/>
        <v>0</v>
      </c>
      <c r="I8" s="16">
        <f t="shared" si="3"/>
        <v>1948.52</v>
      </c>
      <c r="J8" s="6">
        <f t="shared" si="4"/>
        <v>51771.48</v>
      </c>
      <c r="L8" s="4"/>
      <c r="M8" s="4"/>
      <c r="N8" s="4"/>
      <c r="O8" s="4"/>
    </row>
    <row r="9" spans="1:18" x14ac:dyDescent="0.25">
      <c r="A9" s="3">
        <v>1809</v>
      </c>
      <c r="B9" s="3" t="s">
        <v>14</v>
      </c>
      <c r="C9" s="3" t="s">
        <v>26</v>
      </c>
      <c r="D9" s="6">
        <v>38469</v>
      </c>
      <c r="E9" s="6">
        <v>25605</v>
      </c>
      <c r="F9" s="10">
        <f t="shared" si="1"/>
        <v>0.1</v>
      </c>
      <c r="G9" s="15">
        <f t="shared" si="2"/>
        <v>0</v>
      </c>
      <c r="H9" s="11">
        <f t="shared" si="5"/>
        <v>0</v>
      </c>
      <c r="I9" s="16">
        <f t="shared" si="3"/>
        <v>1538.76</v>
      </c>
      <c r="J9" s="6">
        <f t="shared" si="4"/>
        <v>62535.24</v>
      </c>
      <c r="L9" s="4"/>
      <c r="M9" s="5" t="s">
        <v>33</v>
      </c>
      <c r="N9" s="17">
        <f>INDEX($A$2:$I$20,MATCH($N$3,$A$2:$A$20,0),4)</f>
        <v>52545</v>
      </c>
      <c r="O9" s="4"/>
    </row>
    <row r="10" spans="1:18" x14ac:dyDescent="0.25">
      <c r="A10" s="3">
        <v>1080</v>
      </c>
      <c r="B10" s="3" t="s">
        <v>15</v>
      </c>
      <c r="C10" s="3" t="s">
        <v>3</v>
      </c>
      <c r="D10" s="6">
        <v>26599</v>
      </c>
      <c r="E10" s="6">
        <v>24799</v>
      </c>
      <c r="F10" s="10">
        <f t="shared" si="1"/>
        <v>0.1</v>
      </c>
      <c r="G10" s="15">
        <f t="shared" si="2"/>
        <v>0</v>
      </c>
      <c r="H10" s="11">
        <f t="shared" si="5"/>
        <v>8400</v>
      </c>
      <c r="I10" s="16">
        <f t="shared" si="3"/>
        <v>1063.96</v>
      </c>
      <c r="J10" s="6">
        <f t="shared" si="4"/>
        <v>58734.04</v>
      </c>
      <c r="L10" s="4"/>
      <c r="M10" s="4"/>
      <c r="N10" s="18"/>
      <c r="O10" s="4"/>
    </row>
    <row r="11" spans="1:18" x14ac:dyDescent="0.25">
      <c r="A11" s="3">
        <v>1728</v>
      </c>
      <c r="B11" s="3" t="s">
        <v>16</v>
      </c>
      <c r="C11" s="3" t="s">
        <v>27</v>
      </c>
      <c r="D11" s="6">
        <v>36453</v>
      </c>
      <c r="E11" s="6">
        <v>26873</v>
      </c>
      <c r="F11" s="10">
        <f t="shared" si="1"/>
        <v>0.1</v>
      </c>
      <c r="G11" s="15">
        <f t="shared" si="2"/>
        <v>2687.3</v>
      </c>
      <c r="H11" s="11">
        <f t="shared" si="5"/>
        <v>0</v>
      </c>
      <c r="I11" s="16">
        <f t="shared" si="3"/>
        <v>1458.1200000000001</v>
      </c>
      <c r="J11" s="6">
        <f t="shared" si="4"/>
        <v>64555.18</v>
      </c>
      <c r="L11" s="4"/>
      <c r="M11" s="5" t="s">
        <v>34</v>
      </c>
      <c r="N11" s="17">
        <f>INDEX($A$2:$I$20,MATCH($N$3,$A$2:$A$20,0),5)</f>
        <v>10916</v>
      </c>
      <c r="O11" s="4"/>
    </row>
    <row r="12" spans="1:18" x14ac:dyDescent="0.25">
      <c r="A12" s="3">
        <v>1605</v>
      </c>
      <c r="B12" s="3" t="s">
        <v>17</v>
      </c>
      <c r="C12" s="3" t="s">
        <v>28</v>
      </c>
      <c r="D12" s="6">
        <v>40478</v>
      </c>
      <c r="E12" s="6">
        <v>3369</v>
      </c>
      <c r="F12" s="10">
        <f t="shared" si="1"/>
        <v>0</v>
      </c>
      <c r="G12" s="15">
        <f t="shared" si="2"/>
        <v>0</v>
      </c>
      <c r="H12" s="11">
        <f t="shared" si="5"/>
        <v>0</v>
      </c>
      <c r="I12" s="16">
        <f t="shared" si="3"/>
        <v>1619.1200000000001</v>
      </c>
      <c r="J12" s="6">
        <f t="shared" si="4"/>
        <v>42227.88</v>
      </c>
      <c r="L12" s="4"/>
      <c r="M12" s="4"/>
      <c r="N12" s="18"/>
      <c r="O12" s="4"/>
    </row>
    <row r="13" spans="1:18" x14ac:dyDescent="0.25">
      <c r="A13" s="3">
        <v>986</v>
      </c>
      <c r="B13" s="3" t="s">
        <v>18</v>
      </c>
      <c r="C13" s="3" t="s">
        <v>26</v>
      </c>
      <c r="D13" s="6">
        <v>51794</v>
      </c>
      <c r="E13" s="6">
        <v>26889</v>
      </c>
      <c r="F13" s="10">
        <f t="shared" si="1"/>
        <v>0.1</v>
      </c>
      <c r="G13" s="15">
        <f t="shared" si="2"/>
        <v>0</v>
      </c>
      <c r="H13" s="11">
        <f t="shared" si="5"/>
        <v>0</v>
      </c>
      <c r="I13" s="16">
        <f t="shared" si="3"/>
        <v>2071.7600000000002</v>
      </c>
      <c r="J13" s="6">
        <f t="shared" si="4"/>
        <v>76611.240000000005</v>
      </c>
      <c r="L13" s="4"/>
      <c r="M13" s="5" t="s">
        <v>35</v>
      </c>
      <c r="N13" s="17">
        <f>INDEX($A$2:$J$20,MATCH($N$3,$A$2:$A$20,0),10)</f>
        <v>61359.199999999997</v>
      </c>
      <c r="O13" s="4"/>
    </row>
    <row r="14" spans="1:18" x14ac:dyDescent="0.25">
      <c r="A14" s="3">
        <v>1009</v>
      </c>
      <c r="B14" s="3" t="s">
        <v>19</v>
      </c>
      <c r="C14" s="3" t="s">
        <v>27</v>
      </c>
      <c r="D14" s="6">
        <v>31891</v>
      </c>
      <c r="E14" s="6">
        <v>20840</v>
      </c>
      <c r="F14" s="10">
        <f t="shared" si="1"/>
        <v>0.1</v>
      </c>
      <c r="G14" s="15">
        <f t="shared" si="2"/>
        <v>2084</v>
      </c>
      <c r="H14" s="11">
        <f t="shared" si="5"/>
        <v>8400</v>
      </c>
      <c r="I14" s="16">
        <f t="shared" si="3"/>
        <v>1275.6400000000001</v>
      </c>
      <c r="J14" s="6">
        <f t="shared" si="4"/>
        <v>61939.360000000001</v>
      </c>
      <c r="L14" s="4"/>
      <c r="M14" s="4"/>
      <c r="N14" s="4"/>
      <c r="O14" s="4"/>
    </row>
    <row r="15" spans="1:18" x14ac:dyDescent="0.25">
      <c r="A15" s="3">
        <v>919</v>
      </c>
      <c r="B15" s="3" t="s">
        <v>20</v>
      </c>
      <c r="C15" s="3" t="s">
        <v>28</v>
      </c>
      <c r="D15" s="6">
        <v>30580</v>
      </c>
      <c r="E15" s="6">
        <v>21249</v>
      </c>
      <c r="F15" s="10">
        <f t="shared" si="1"/>
        <v>0.1</v>
      </c>
      <c r="G15" s="15">
        <f t="shared" si="2"/>
        <v>0</v>
      </c>
      <c r="H15" s="11">
        <f t="shared" si="5"/>
        <v>8400</v>
      </c>
      <c r="I15" s="16">
        <f t="shared" si="3"/>
        <v>1223.2</v>
      </c>
      <c r="J15" s="6">
        <f t="shared" si="4"/>
        <v>59005.8</v>
      </c>
    </row>
    <row r="16" spans="1:18" x14ac:dyDescent="0.25">
      <c r="A16" s="3">
        <v>1257</v>
      </c>
      <c r="B16" s="3" t="s">
        <v>21</v>
      </c>
      <c r="C16" s="3" t="s">
        <v>28</v>
      </c>
      <c r="D16" s="6">
        <v>52921</v>
      </c>
      <c r="E16" s="6">
        <v>20107</v>
      </c>
      <c r="F16" s="10">
        <f t="shared" si="1"/>
        <v>0.1</v>
      </c>
      <c r="G16" s="15">
        <f t="shared" si="2"/>
        <v>0</v>
      </c>
      <c r="H16" s="11">
        <f t="shared" si="5"/>
        <v>0</v>
      </c>
      <c r="I16" s="16">
        <f t="shared" si="3"/>
        <v>2116.84</v>
      </c>
      <c r="J16" s="6">
        <f t="shared" si="4"/>
        <v>70911.16</v>
      </c>
    </row>
    <row r="17" spans="1:14" x14ac:dyDescent="0.25">
      <c r="A17" s="3">
        <v>1353</v>
      </c>
      <c r="B17" s="3" t="s">
        <v>22</v>
      </c>
      <c r="C17" s="3" t="s">
        <v>26</v>
      </c>
      <c r="D17" s="6">
        <v>45592</v>
      </c>
      <c r="E17" s="6">
        <v>18173</v>
      </c>
      <c r="F17" s="10">
        <f t="shared" si="1"/>
        <v>0.05</v>
      </c>
      <c r="G17" s="15">
        <f t="shared" si="2"/>
        <v>0</v>
      </c>
      <c r="H17" s="11">
        <f t="shared" si="5"/>
        <v>0</v>
      </c>
      <c r="I17" s="16">
        <f t="shared" si="3"/>
        <v>1823.68</v>
      </c>
      <c r="J17" s="6">
        <f t="shared" si="4"/>
        <v>61941.32</v>
      </c>
    </row>
    <row r="18" spans="1:14" x14ac:dyDescent="0.25">
      <c r="A18" s="3">
        <v>853</v>
      </c>
      <c r="B18" s="3" t="s">
        <v>23</v>
      </c>
      <c r="C18" s="3" t="s">
        <v>26</v>
      </c>
      <c r="D18" s="6">
        <v>58145</v>
      </c>
      <c r="E18" s="6">
        <v>12489</v>
      </c>
      <c r="F18" s="10">
        <f t="shared" si="1"/>
        <v>0.05</v>
      </c>
      <c r="G18" s="15">
        <f t="shared" si="2"/>
        <v>0</v>
      </c>
      <c r="H18" s="11">
        <f t="shared" si="5"/>
        <v>0</v>
      </c>
      <c r="I18" s="16">
        <f t="shared" si="3"/>
        <v>2325.8000000000002</v>
      </c>
      <c r="J18" s="6">
        <f t="shared" si="4"/>
        <v>68308.2</v>
      </c>
    </row>
    <row r="19" spans="1:14" x14ac:dyDescent="0.25">
      <c r="A19" s="3">
        <v>1750</v>
      </c>
      <c r="B19" s="3" t="s">
        <v>24</v>
      </c>
      <c r="C19" s="3" t="s">
        <v>28</v>
      </c>
      <c r="D19" s="6">
        <v>50133</v>
      </c>
      <c r="E19" s="6">
        <v>14333</v>
      </c>
      <c r="F19" s="10">
        <f t="shared" si="1"/>
        <v>0.05</v>
      </c>
      <c r="G19" s="15">
        <f t="shared" si="2"/>
        <v>0</v>
      </c>
      <c r="H19" s="11">
        <f t="shared" si="5"/>
        <v>0</v>
      </c>
      <c r="I19" s="16">
        <f t="shared" si="3"/>
        <v>2005.32</v>
      </c>
      <c r="J19" s="6">
        <f t="shared" si="4"/>
        <v>62460.68</v>
      </c>
    </row>
    <row r="20" spans="1:14" x14ac:dyDescent="0.25">
      <c r="A20" s="3">
        <v>927</v>
      </c>
      <c r="B20" s="3" t="s">
        <v>25</v>
      </c>
      <c r="C20" s="3" t="s">
        <v>3</v>
      </c>
      <c r="D20" s="6">
        <v>42054</v>
      </c>
      <c r="E20" s="6">
        <v>15463</v>
      </c>
      <c r="F20" s="10">
        <f t="shared" si="1"/>
        <v>0.05</v>
      </c>
      <c r="G20" s="15">
        <f t="shared" si="2"/>
        <v>0</v>
      </c>
      <c r="H20" s="11">
        <f t="shared" si="5"/>
        <v>0</v>
      </c>
      <c r="I20" s="16">
        <f t="shared" si="3"/>
        <v>1682.16</v>
      </c>
      <c r="J20" s="6">
        <f t="shared" si="4"/>
        <v>55834.84</v>
      </c>
    </row>
    <row r="21" spans="1:14" x14ac:dyDescent="0.25">
      <c r="M21" s="29" t="s">
        <v>2</v>
      </c>
      <c r="N21" s="29"/>
    </row>
    <row r="22" spans="1:14" x14ac:dyDescent="0.25">
      <c r="D22" s="12"/>
      <c r="M22" s="3">
        <v>10000</v>
      </c>
      <c r="N22" s="7">
        <v>0.05</v>
      </c>
    </row>
    <row r="23" spans="1:14" x14ac:dyDescent="0.25">
      <c r="M23" s="3">
        <v>20000</v>
      </c>
      <c r="N23" s="7">
        <v>0.1</v>
      </c>
    </row>
    <row r="24" spans="1:14" x14ac:dyDescent="0.25">
      <c r="M24" s="3">
        <v>30000</v>
      </c>
      <c r="N24" s="7">
        <v>0.17</v>
      </c>
    </row>
    <row r="26" spans="1:14" x14ac:dyDescent="0.25">
      <c r="M26" s="30" t="s">
        <v>42</v>
      </c>
      <c r="N26" s="30"/>
    </row>
    <row r="27" spans="1:14" x14ac:dyDescent="0.25">
      <c r="M27" s="13" t="s">
        <v>44</v>
      </c>
      <c r="N27" s="14">
        <v>42000</v>
      </c>
    </row>
    <row r="28" spans="1:14" x14ac:dyDescent="0.25">
      <c r="M28" s="3" t="s">
        <v>45</v>
      </c>
      <c r="N28" s="3">
        <f>+N27*20%</f>
        <v>8400</v>
      </c>
    </row>
  </sheetData>
  <mergeCells count="3">
    <mergeCell ref="L1:O2"/>
    <mergeCell ref="M21:N21"/>
    <mergeCell ref="M26:N2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guardarPdf">
                <anchor moveWithCells="1" sizeWithCells="1">
                  <from>
                    <xdr:col>12</xdr:col>
                    <xdr:colOff>247650</xdr:colOff>
                    <xdr:row>15</xdr:row>
                    <xdr:rowOff>85725</xdr:rowOff>
                  </from>
                  <to>
                    <xdr:col>13</xdr:col>
                    <xdr:colOff>847725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AB9A-6FA9-4E25-8962-552D3DB8B0A6}">
  <sheetPr codeName="Hoja2"/>
  <dimension ref="A1:R28"/>
  <sheetViews>
    <sheetView showGridLines="0" tabSelected="1" workbookViewId="0">
      <pane ySplit="1" topLeftCell="A2" activePane="bottomLeft" state="frozen"/>
      <selection activeCell="N5" sqref="N5"/>
      <selection pane="bottomLeft" activeCell="N13" sqref="N13"/>
    </sheetView>
  </sheetViews>
  <sheetFormatPr baseColWidth="10" defaultRowHeight="15" x14ac:dyDescent="0.25"/>
  <cols>
    <col min="1" max="1" width="8.28515625" bestFit="1" customWidth="1"/>
    <col min="2" max="2" width="25.140625" bestFit="1" customWidth="1"/>
    <col min="3" max="3" width="14.28515625" bestFit="1" customWidth="1"/>
    <col min="4" max="4" width="8.5703125" bestFit="1" customWidth="1"/>
    <col min="5" max="5" width="9" bestFit="1" customWidth="1"/>
    <col min="6" max="6" width="12.42578125" style="1" bestFit="1" customWidth="1"/>
    <col min="7" max="7" width="13.85546875" style="1" bestFit="1" customWidth="1"/>
    <col min="8" max="8" width="11.7109375" bestFit="1" customWidth="1"/>
    <col min="9" max="9" width="12" bestFit="1" customWidth="1"/>
    <col min="10" max="10" width="9" bestFit="1" customWidth="1"/>
    <col min="11" max="11" width="7.5703125" customWidth="1"/>
    <col min="12" max="12" width="4.42578125" customWidth="1"/>
    <col min="13" max="13" width="19.5703125" customWidth="1"/>
    <col min="14" max="14" width="15.28515625" bestFit="1" customWidth="1"/>
    <col min="15" max="15" width="4.140625" customWidth="1"/>
    <col min="16" max="16" width="2.28515625" customWidth="1"/>
    <col min="17" max="17" width="2" bestFit="1" customWidth="1"/>
  </cols>
  <sheetData>
    <row r="1" spans="1:18" x14ac:dyDescent="0.25">
      <c r="A1" s="2" t="s">
        <v>0</v>
      </c>
      <c r="B1" s="2" t="s">
        <v>1</v>
      </c>
      <c r="C1" s="2" t="s">
        <v>5</v>
      </c>
      <c r="D1" s="2" t="s">
        <v>43</v>
      </c>
      <c r="E1" s="2" t="s">
        <v>3</v>
      </c>
      <c r="F1" s="2" t="s">
        <v>4</v>
      </c>
      <c r="G1" s="2" t="s">
        <v>29</v>
      </c>
      <c r="H1" s="2" t="s">
        <v>46</v>
      </c>
      <c r="I1" s="2" t="s">
        <v>47</v>
      </c>
      <c r="J1" s="2" t="s">
        <v>48</v>
      </c>
      <c r="L1" s="28" t="s">
        <v>6</v>
      </c>
      <c r="M1" s="28"/>
      <c r="N1" s="28"/>
      <c r="O1" s="28"/>
    </row>
    <row r="2" spans="1:18" x14ac:dyDescent="0.25">
      <c r="A2" s="3">
        <v>1466</v>
      </c>
      <c r="B2" s="3" t="s">
        <v>7</v>
      </c>
      <c r="C2" s="3" t="s">
        <v>26</v>
      </c>
      <c r="D2" s="6">
        <v>32075</v>
      </c>
      <c r="E2" s="6">
        <v>10800</v>
      </c>
      <c r="F2" s="10">
        <f>VLOOKUP(E2,$M$22:$N$24,2,1)</f>
        <v>0.05</v>
      </c>
      <c r="G2" s="15">
        <f>IF(C2="CONTABILIDAD",F2*E2,0)</f>
        <v>0</v>
      </c>
      <c r="H2" s="11"/>
      <c r="I2" s="16"/>
      <c r="J2" s="6">
        <f>+D2+E2+G2+H2-I2</f>
        <v>42875</v>
      </c>
      <c r="L2" s="28"/>
      <c r="M2" s="28"/>
      <c r="N2" s="28"/>
      <c r="O2" s="28"/>
      <c r="Q2">
        <v>1</v>
      </c>
      <c r="R2" s="9" t="s">
        <v>38</v>
      </c>
    </row>
    <row r="3" spans="1:18" x14ac:dyDescent="0.25">
      <c r="A3" s="3">
        <v>929</v>
      </c>
      <c r="B3" s="3" t="s">
        <v>8</v>
      </c>
      <c r="C3" s="3" t="s">
        <v>3</v>
      </c>
      <c r="D3" s="6">
        <v>41639</v>
      </c>
      <c r="E3" s="6">
        <v>22037</v>
      </c>
      <c r="F3" s="10">
        <f t="shared" ref="F3:F20" si="0">VLOOKUP(E3,$M$22:$N$24,2,1)</f>
        <v>0.1</v>
      </c>
      <c r="G3" s="15">
        <f t="shared" ref="G3:G20" si="1">IF(C3="CONTABILIDAD",F3*E3,0)</f>
        <v>0</v>
      </c>
      <c r="H3" s="11"/>
      <c r="I3" s="16"/>
      <c r="J3" s="6">
        <f t="shared" ref="J3:J20" si="2">+D3+E3+G3+H3-I3</f>
        <v>63676</v>
      </c>
      <c r="L3" s="4"/>
      <c r="M3" s="5" t="s">
        <v>30</v>
      </c>
      <c r="N3" s="8">
        <v>929</v>
      </c>
      <c r="O3" s="4"/>
      <c r="Q3">
        <v>2</v>
      </c>
      <c r="R3" s="9" t="s">
        <v>41</v>
      </c>
    </row>
    <row r="4" spans="1:18" x14ac:dyDescent="0.25">
      <c r="A4" s="3">
        <v>1055</v>
      </c>
      <c r="B4" s="3" t="s">
        <v>9</v>
      </c>
      <c r="C4" s="3" t="s">
        <v>27</v>
      </c>
      <c r="D4" s="6">
        <v>34537</v>
      </c>
      <c r="E4" s="6">
        <v>21648</v>
      </c>
      <c r="F4" s="10">
        <f t="shared" si="0"/>
        <v>0.1</v>
      </c>
      <c r="G4" s="15">
        <f t="shared" si="1"/>
        <v>2164.8000000000002</v>
      </c>
      <c r="H4" s="11"/>
      <c r="I4" s="16"/>
      <c r="J4" s="6">
        <f t="shared" si="2"/>
        <v>58349.8</v>
      </c>
      <c r="L4" s="4"/>
      <c r="M4" s="4"/>
      <c r="N4" s="4"/>
      <c r="O4" s="4"/>
      <c r="Q4">
        <v>3</v>
      </c>
      <c r="R4" s="9" t="s">
        <v>36</v>
      </c>
    </row>
    <row r="5" spans="1:18" x14ac:dyDescent="0.25">
      <c r="A5" s="3">
        <v>1443</v>
      </c>
      <c r="B5" s="3" t="s">
        <v>10</v>
      </c>
      <c r="C5" s="3" t="s">
        <v>26</v>
      </c>
      <c r="D5" s="6">
        <v>55587</v>
      </c>
      <c r="E5" s="6">
        <v>16686</v>
      </c>
      <c r="F5" s="10">
        <f t="shared" si="0"/>
        <v>0.05</v>
      </c>
      <c r="G5" s="15">
        <f t="shared" si="1"/>
        <v>0</v>
      </c>
      <c r="H5" s="11"/>
      <c r="I5" s="16"/>
      <c r="J5" s="6">
        <f t="shared" si="2"/>
        <v>72273</v>
      </c>
      <c r="L5" s="4"/>
      <c r="M5" s="5" t="s">
        <v>31</v>
      </c>
      <c r="N5" s="5" t="str">
        <f>VLOOKUP($N$3,$A$2:$J$20,2,FALSE)</f>
        <v>JORGE CUBILLOS</v>
      </c>
      <c r="O5" s="4"/>
      <c r="Q5">
        <v>4</v>
      </c>
      <c r="R5" s="9" t="s">
        <v>37</v>
      </c>
    </row>
    <row r="6" spans="1:18" x14ac:dyDescent="0.25">
      <c r="A6" s="3">
        <v>1651</v>
      </c>
      <c r="B6" s="3" t="s">
        <v>11</v>
      </c>
      <c r="C6" s="3" t="s">
        <v>3</v>
      </c>
      <c r="D6" s="6">
        <v>52545</v>
      </c>
      <c r="E6" s="6">
        <v>10916</v>
      </c>
      <c r="F6" s="10">
        <f t="shared" si="0"/>
        <v>0.05</v>
      </c>
      <c r="G6" s="15">
        <f t="shared" si="1"/>
        <v>0</v>
      </c>
      <c r="H6" s="11"/>
      <c r="I6" s="16"/>
      <c r="J6" s="6">
        <f t="shared" si="2"/>
        <v>63461</v>
      </c>
      <c r="L6" s="4"/>
      <c r="M6" s="4"/>
      <c r="N6" s="4"/>
      <c r="O6" s="4"/>
      <c r="Q6">
        <v>5</v>
      </c>
      <c r="R6" s="9" t="s">
        <v>39</v>
      </c>
    </row>
    <row r="7" spans="1:18" x14ac:dyDescent="0.25">
      <c r="A7" s="3">
        <v>1367</v>
      </c>
      <c r="B7" s="3" t="s">
        <v>12</v>
      </c>
      <c r="C7" s="3" t="s">
        <v>28</v>
      </c>
      <c r="D7" s="6">
        <v>45805</v>
      </c>
      <c r="E7" s="6">
        <v>17195</v>
      </c>
      <c r="F7" s="10">
        <f t="shared" si="0"/>
        <v>0.05</v>
      </c>
      <c r="G7" s="15">
        <f t="shared" si="1"/>
        <v>0</v>
      </c>
      <c r="H7" s="11"/>
      <c r="I7" s="16"/>
      <c r="J7" s="6">
        <f t="shared" si="2"/>
        <v>63000</v>
      </c>
      <c r="L7" s="4"/>
      <c r="M7" s="5" t="s">
        <v>32</v>
      </c>
      <c r="N7" s="5" t="str">
        <f>VLOOKUP($N$3,$A$2:$J$20,3,FALSE)</f>
        <v>VENTAS</v>
      </c>
      <c r="O7" s="4"/>
      <c r="Q7">
        <v>6</v>
      </c>
      <c r="R7" s="9" t="s">
        <v>40</v>
      </c>
    </row>
    <row r="8" spans="1:18" x14ac:dyDescent="0.25">
      <c r="A8" s="3">
        <v>1521</v>
      </c>
      <c r="B8" s="3" t="s">
        <v>13</v>
      </c>
      <c r="C8" s="3" t="s">
        <v>27</v>
      </c>
      <c r="D8" s="6">
        <v>48713</v>
      </c>
      <c r="E8" s="6">
        <v>5007</v>
      </c>
      <c r="F8" s="10" t="e">
        <f t="shared" si="0"/>
        <v>#N/A</v>
      </c>
      <c r="G8" s="15" t="e">
        <f t="shared" si="1"/>
        <v>#N/A</v>
      </c>
      <c r="H8" s="11"/>
      <c r="I8" s="16"/>
      <c r="J8" s="6" t="e">
        <f t="shared" si="2"/>
        <v>#N/A</v>
      </c>
      <c r="L8" s="4"/>
      <c r="M8" s="4"/>
      <c r="N8" s="4"/>
      <c r="O8" s="4"/>
    </row>
    <row r="9" spans="1:18" x14ac:dyDescent="0.25">
      <c r="A9" s="3">
        <v>1809</v>
      </c>
      <c r="B9" s="3" t="s">
        <v>14</v>
      </c>
      <c r="C9" s="3" t="s">
        <v>26</v>
      </c>
      <c r="D9" s="6">
        <v>38469</v>
      </c>
      <c r="E9" s="6">
        <v>25605</v>
      </c>
      <c r="F9" s="10">
        <f t="shared" si="0"/>
        <v>0.1</v>
      </c>
      <c r="G9" s="15">
        <f t="shared" si="1"/>
        <v>0</v>
      </c>
      <c r="H9" s="11"/>
      <c r="I9" s="16"/>
      <c r="J9" s="6">
        <f t="shared" si="2"/>
        <v>64074</v>
      </c>
      <c r="L9" s="4"/>
      <c r="M9" s="5" t="s">
        <v>33</v>
      </c>
      <c r="N9" s="5">
        <f>VLOOKUP($N$3,$A$2:$J$20,7,FALSE)</f>
        <v>0</v>
      </c>
      <c r="O9" s="4"/>
    </row>
    <row r="10" spans="1:18" x14ac:dyDescent="0.25">
      <c r="A10" s="3">
        <v>1080</v>
      </c>
      <c r="B10" s="3" t="s">
        <v>15</v>
      </c>
      <c r="C10" s="3" t="s">
        <v>3</v>
      </c>
      <c r="D10" s="6">
        <v>26599</v>
      </c>
      <c r="E10" s="6">
        <v>24799</v>
      </c>
      <c r="F10" s="10">
        <f t="shared" si="0"/>
        <v>0.1</v>
      </c>
      <c r="G10" s="15">
        <f t="shared" si="1"/>
        <v>0</v>
      </c>
      <c r="H10" s="11"/>
      <c r="I10" s="16"/>
      <c r="J10" s="6">
        <f t="shared" si="2"/>
        <v>51398</v>
      </c>
      <c r="L10" s="4"/>
      <c r="M10" s="4"/>
      <c r="N10" s="18"/>
      <c r="O10" s="4"/>
    </row>
    <row r="11" spans="1:18" x14ac:dyDescent="0.25">
      <c r="A11" s="3">
        <v>1728</v>
      </c>
      <c r="B11" s="3" t="s">
        <v>16</v>
      </c>
      <c r="C11" s="3" t="s">
        <v>27</v>
      </c>
      <c r="D11" s="6">
        <v>36453</v>
      </c>
      <c r="E11" s="6">
        <v>26873</v>
      </c>
      <c r="F11" s="10">
        <f t="shared" si="0"/>
        <v>0.1</v>
      </c>
      <c r="G11" s="15">
        <f t="shared" si="1"/>
        <v>2687.3</v>
      </c>
      <c r="H11" s="11"/>
      <c r="I11" s="16"/>
      <c r="J11" s="6">
        <f t="shared" si="2"/>
        <v>66013.3</v>
      </c>
      <c r="L11" s="4"/>
      <c r="M11" s="5" t="s">
        <v>34</v>
      </c>
      <c r="N11" s="5">
        <f>VLOOKUP($N$3,$A$2:$J$20,8,FALSE)</f>
        <v>0</v>
      </c>
      <c r="O11" s="4"/>
    </row>
    <row r="12" spans="1:18" x14ac:dyDescent="0.25">
      <c r="A12" s="3">
        <v>1605</v>
      </c>
      <c r="B12" s="3" t="s">
        <v>17</v>
      </c>
      <c r="C12" s="3" t="s">
        <v>28</v>
      </c>
      <c r="D12" s="6">
        <v>40478</v>
      </c>
      <c r="E12" s="6">
        <v>3369</v>
      </c>
      <c r="F12" s="10" t="e">
        <f t="shared" si="0"/>
        <v>#N/A</v>
      </c>
      <c r="G12" s="15">
        <f t="shared" si="1"/>
        <v>0</v>
      </c>
      <c r="H12" s="11"/>
      <c r="I12" s="16"/>
      <c r="J12" s="6">
        <f t="shared" si="2"/>
        <v>43847</v>
      </c>
      <c r="L12" s="4"/>
      <c r="M12" s="4"/>
      <c r="N12" s="18"/>
      <c r="O12" s="4"/>
    </row>
    <row r="13" spans="1:18" x14ac:dyDescent="0.25">
      <c r="A13" s="3">
        <v>986</v>
      </c>
      <c r="B13" s="3" t="s">
        <v>18</v>
      </c>
      <c r="C13" s="3" t="s">
        <v>26</v>
      </c>
      <c r="D13" s="6">
        <v>51794</v>
      </c>
      <c r="E13" s="6">
        <v>26889</v>
      </c>
      <c r="F13" s="10">
        <f t="shared" si="0"/>
        <v>0.1</v>
      </c>
      <c r="G13" s="15">
        <f t="shared" si="1"/>
        <v>0</v>
      </c>
      <c r="H13" s="11"/>
      <c r="I13" s="16"/>
      <c r="J13" s="6">
        <f t="shared" si="2"/>
        <v>78683</v>
      </c>
      <c r="L13" s="4"/>
      <c r="M13" s="5" t="s">
        <v>35</v>
      </c>
      <c r="N13" s="5">
        <f>VLOOKUP($N$3,$A$2:$J$20,10,FALSE)</f>
        <v>63676</v>
      </c>
      <c r="O13" s="4"/>
    </row>
    <row r="14" spans="1:18" x14ac:dyDescent="0.25">
      <c r="A14" s="3">
        <v>1009</v>
      </c>
      <c r="B14" s="3" t="s">
        <v>19</v>
      </c>
      <c r="C14" s="3" t="s">
        <v>27</v>
      </c>
      <c r="D14" s="6">
        <v>31891</v>
      </c>
      <c r="E14" s="6">
        <v>20840</v>
      </c>
      <c r="F14" s="10">
        <f t="shared" si="0"/>
        <v>0.1</v>
      </c>
      <c r="G14" s="15">
        <f t="shared" si="1"/>
        <v>2084</v>
      </c>
      <c r="H14" s="11"/>
      <c r="I14" s="16"/>
      <c r="J14" s="6">
        <f t="shared" si="2"/>
        <v>54815</v>
      </c>
      <c r="L14" s="4"/>
      <c r="M14" s="4"/>
      <c r="N14" s="4"/>
      <c r="O14" s="4"/>
    </row>
    <row r="15" spans="1:18" x14ac:dyDescent="0.25">
      <c r="A15" s="3">
        <v>919</v>
      </c>
      <c r="B15" s="3" t="s">
        <v>20</v>
      </c>
      <c r="C15" s="3" t="s">
        <v>28</v>
      </c>
      <c r="D15" s="6">
        <v>30580</v>
      </c>
      <c r="E15" s="6">
        <v>21249</v>
      </c>
      <c r="F15" s="10">
        <f t="shared" si="0"/>
        <v>0.1</v>
      </c>
      <c r="G15" s="15">
        <f t="shared" si="1"/>
        <v>0</v>
      </c>
      <c r="H15" s="11"/>
      <c r="I15" s="16"/>
      <c r="J15" s="6">
        <f t="shared" si="2"/>
        <v>51829</v>
      </c>
    </row>
    <row r="16" spans="1:18" x14ac:dyDescent="0.25">
      <c r="A16" s="3">
        <v>1257</v>
      </c>
      <c r="B16" s="3" t="s">
        <v>21</v>
      </c>
      <c r="C16" s="3" t="s">
        <v>28</v>
      </c>
      <c r="D16" s="6">
        <v>52921</v>
      </c>
      <c r="E16" s="6">
        <v>20107</v>
      </c>
      <c r="F16" s="10">
        <f t="shared" si="0"/>
        <v>0.1</v>
      </c>
      <c r="G16" s="15">
        <f t="shared" si="1"/>
        <v>0</v>
      </c>
      <c r="H16" s="11"/>
      <c r="I16" s="16"/>
      <c r="J16" s="6">
        <f t="shared" si="2"/>
        <v>73028</v>
      </c>
    </row>
    <row r="17" spans="1:14" x14ac:dyDescent="0.25">
      <c r="A17" s="3">
        <v>1353</v>
      </c>
      <c r="B17" s="3" t="s">
        <v>22</v>
      </c>
      <c r="C17" s="3" t="s">
        <v>26</v>
      </c>
      <c r="D17" s="6">
        <v>45592</v>
      </c>
      <c r="E17" s="6">
        <v>18173</v>
      </c>
      <c r="F17" s="10">
        <f t="shared" si="0"/>
        <v>0.05</v>
      </c>
      <c r="G17" s="15">
        <f t="shared" si="1"/>
        <v>0</v>
      </c>
      <c r="H17" s="11"/>
      <c r="I17" s="16"/>
      <c r="J17" s="6">
        <f t="shared" si="2"/>
        <v>63765</v>
      </c>
    </row>
    <row r="18" spans="1:14" x14ac:dyDescent="0.25">
      <c r="A18" s="3">
        <v>853</v>
      </c>
      <c r="B18" s="3" t="s">
        <v>23</v>
      </c>
      <c r="C18" s="3" t="s">
        <v>26</v>
      </c>
      <c r="D18" s="6">
        <v>58145</v>
      </c>
      <c r="E18" s="6">
        <v>12489</v>
      </c>
      <c r="F18" s="10">
        <f t="shared" si="0"/>
        <v>0.05</v>
      </c>
      <c r="G18" s="15">
        <f t="shared" si="1"/>
        <v>0</v>
      </c>
      <c r="H18" s="11"/>
      <c r="I18" s="16"/>
      <c r="J18" s="6">
        <f t="shared" si="2"/>
        <v>70634</v>
      </c>
    </row>
    <row r="19" spans="1:14" x14ac:dyDescent="0.25">
      <c r="A19" s="3">
        <v>1750</v>
      </c>
      <c r="B19" s="3" t="s">
        <v>24</v>
      </c>
      <c r="C19" s="3" t="s">
        <v>28</v>
      </c>
      <c r="D19" s="6">
        <v>50133</v>
      </c>
      <c r="E19" s="6">
        <v>14333</v>
      </c>
      <c r="F19" s="10">
        <f t="shared" si="0"/>
        <v>0.05</v>
      </c>
      <c r="G19" s="15">
        <f t="shared" si="1"/>
        <v>0</v>
      </c>
      <c r="H19" s="11"/>
      <c r="I19" s="16"/>
      <c r="J19" s="6">
        <f t="shared" si="2"/>
        <v>64466</v>
      </c>
    </row>
    <row r="20" spans="1:14" x14ac:dyDescent="0.25">
      <c r="A20" s="3">
        <v>927</v>
      </c>
      <c r="B20" s="3" t="s">
        <v>25</v>
      </c>
      <c r="C20" s="3" t="s">
        <v>3</v>
      </c>
      <c r="D20" s="6">
        <v>42054</v>
      </c>
      <c r="E20" s="6">
        <v>15463</v>
      </c>
      <c r="F20" s="10">
        <f t="shared" si="0"/>
        <v>0.05</v>
      </c>
      <c r="G20" s="15">
        <f t="shared" si="1"/>
        <v>0</v>
      </c>
      <c r="H20" s="11"/>
      <c r="I20" s="16"/>
      <c r="J20" s="6">
        <f t="shared" si="2"/>
        <v>57517</v>
      </c>
    </row>
    <row r="21" spans="1:14" x14ac:dyDescent="0.25">
      <c r="E21" s="12">
        <f>SUM(E2:E20)</f>
        <v>334478</v>
      </c>
      <c r="M21" s="29" t="s">
        <v>2</v>
      </c>
      <c r="N21" s="29"/>
    </row>
    <row r="22" spans="1:14" x14ac:dyDescent="0.25">
      <c r="D22" s="12"/>
      <c r="M22" s="3">
        <v>10000</v>
      </c>
      <c r="N22" s="7">
        <v>0.05</v>
      </c>
    </row>
    <row r="23" spans="1:14" x14ac:dyDescent="0.25">
      <c r="M23" s="3">
        <v>20000</v>
      </c>
      <c r="N23" s="7">
        <v>0.1</v>
      </c>
    </row>
    <row r="24" spans="1:14" x14ac:dyDescent="0.25">
      <c r="M24" s="3">
        <v>30000</v>
      </c>
      <c r="N24" s="7">
        <v>0.17</v>
      </c>
    </row>
    <row r="26" spans="1:14" x14ac:dyDescent="0.25">
      <c r="M26" s="30" t="s">
        <v>42</v>
      </c>
      <c r="N26" s="30"/>
    </row>
    <row r="27" spans="1:14" x14ac:dyDescent="0.25">
      <c r="M27" s="13" t="s">
        <v>44</v>
      </c>
      <c r="N27" s="14">
        <v>42000</v>
      </c>
    </row>
    <row r="28" spans="1:14" x14ac:dyDescent="0.25">
      <c r="M28" s="3" t="s">
        <v>45</v>
      </c>
      <c r="N28" s="3">
        <f>+N27*20%</f>
        <v>8400</v>
      </c>
    </row>
  </sheetData>
  <mergeCells count="3">
    <mergeCell ref="L1:O2"/>
    <mergeCell ref="M21:N21"/>
    <mergeCell ref="M26:N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ACE5-33D1-4EDB-AA0A-DDE7AE3EAAD6}">
  <sheetPr codeName="Hoja3"/>
  <dimension ref="A1:G10"/>
  <sheetViews>
    <sheetView workbookViewId="0">
      <selection activeCell="G5" sqref="G5"/>
    </sheetView>
  </sheetViews>
  <sheetFormatPr baseColWidth="10" defaultRowHeight="15" x14ac:dyDescent="0.25"/>
  <cols>
    <col min="1" max="1" width="10.28515625" style="1" bestFit="1" customWidth="1"/>
    <col min="2" max="2" width="16.42578125" style="1" bestFit="1" customWidth="1"/>
    <col min="3" max="3" width="13" bestFit="1" customWidth="1"/>
    <col min="4" max="4" width="11.7109375" bestFit="1" customWidth="1"/>
    <col min="5" max="5" width="11" customWidth="1"/>
  </cols>
  <sheetData>
    <row r="1" spans="1:7" x14ac:dyDescent="0.25">
      <c r="A1" s="31" t="s">
        <v>49</v>
      </c>
      <c r="B1" s="31"/>
      <c r="C1" s="31"/>
      <c r="D1" s="31"/>
      <c r="E1" s="32"/>
      <c r="F1" s="19" t="s">
        <v>53</v>
      </c>
      <c r="G1" s="20">
        <v>0.15</v>
      </c>
    </row>
    <row r="2" spans="1:7" x14ac:dyDescent="0.25">
      <c r="A2" s="21" t="s">
        <v>50</v>
      </c>
      <c r="B2" s="21" t="s">
        <v>51</v>
      </c>
      <c r="C2" s="21" t="s">
        <v>52</v>
      </c>
      <c r="D2" s="21" t="s">
        <v>53</v>
      </c>
      <c r="E2" s="21" t="s">
        <v>54</v>
      </c>
    </row>
    <row r="3" spans="1:7" x14ac:dyDescent="0.25">
      <c r="A3" s="11">
        <v>14</v>
      </c>
      <c r="B3" s="11">
        <v>1950</v>
      </c>
      <c r="C3" s="3">
        <f>A3*B3</f>
        <v>27300</v>
      </c>
      <c r="D3" s="3">
        <f>C3*15%</f>
        <v>4095</v>
      </c>
      <c r="E3" s="22">
        <f>C3-D3</f>
        <v>23205</v>
      </c>
    </row>
    <row r="4" spans="1:7" x14ac:dyDescent="0.25">
      <c r="A4" s="11">
        <v>45</v>
      </c>
      <c r="B4" s="11">
        <v>2606</v>
      </c>
      <c r="C4" s="3">
        <f>+A4*B4</f>
        <v>117270</v>
      </c>
      <c r="D4" s="3">
        <f t="shared" ref="D4:D10" si="0">C4*15%</f>
        <v>17590.5</v>
      </c>
      <c r="E4" s="22">
        <f t="shared" ref="E4:E10" si="1">C4-D4</f>
        <v>99679.5</v>
      </c>
    </row>
    <row r="5" spans="1:7" x14ac:dyDescent="0.25">
      <c r="A5" s="11">
        <v>27</v>
      </c>
      <c r="B5" s="11">
        <v>1132</v>
      </c>
      <c r="C5" s="3">
        <f t="shared" ref="C5:C10" si="2">+A5*B5</f>
        <v>30564</v>
      </c>
      <c r="D5" s="3">
        <f t="shared" si="0"/>
        <v>4584.5999999999995</v>
      </c>
      <c r="E5" s="22">
        <f t="shared" si="1"/>
        <v>25979.4</v>
      </c>
    </row>
    <row r="6" spans="1:7" x14ac:dyDescent="0.25">
      <c r="A6" s="11">
        <v>18</v>
      </c>
      <c r="B6" s="11">
        <v>3745</v>
      </c>
      <c r="C6" s="3">
        <f t="shared" si="2"/>
        <v>67410</v>
      </c>
      <c r="D6" s="3">
        <f t="shared" si="0"/>
        <v>10111.5</v>
      </c>
      <c r="E6" s="22">
        <f t="shared" si="1"/>
        <v>57298.5</v>
      </c>
    </row>
    <row r="7" spans="1:7" x14ac:dyDescent="0.25">
      <c r="A7" s="11">
        <v>3</v>
      </c>
      <c r="B7" s="11">
        <v>2843</v>
      </c>
      <c r="C7" s="3">
        <f t="shared" si="2"/>
        <v>8529</v>
      </c>
      <c r="D7" s="3">
        <f t="shared" si="0"/>
        <v>1279.3499999999999</v>
      </c>
      <c r="E7" s="22">
        <f t="shared" si="1"/>
        <v>7249.65</v>
      </c>
    </row>
    <row r="8" spans="1:7" x14ac:dyDescent="0.25">
      <c r="A8" s="11">
        <v>41</v>
      </c>
      <c r="B8" s="11">
        <v>2160</v>
      </c>
      <c r="C8" s="3">
        <f t="shared" si="2"/>
        <v>88560</v>
      </c>
      <c r="D8" s="3">
        <f t="shared" si="0"/>
        <v>13284</v>
      </c>
      <c r="E8" s="22">
        <f t="shared" si="1"/>
        <v>75276</v>
      </c>
    </row>
    <row r="9" spans="1:7" x14ac:dyDescent="0.25">
      <c r="A9" s="11">
        <v>12</v>
      </c>
      <c r="B9" s="11">
        <v>2266</v>
      </c>
      <c r="C9" s="3">
        <f t="shared" si="2"/>
        <v>27192</v>
      </c>
      <c r="D9" s="3">
        <f t="shared" si="0"/>
        <v>4078.7999999999997</v>
      </c>
      <c r="E9" s="22">
        <f t="shared" si="1"/>
        <v>23113.200000000001</v>
      </c>
    </row>
    <row r="10" spans="1:7" x14ac:dyDescent="0.25">
      <c r="A10" s="11">
        <v>43</v>
      </c>
      <c r="B10" s="11">
        <v>2498</v>
      </c>
      <c r="C10" s="3">
        <f t="shared" si="2"/>
        <v>107414</v>
      </c>
      <c r="D10" s="3">
        <f t="shared" si="0"/>
        <v>16112.099999999999</v>
      </c>
      <c r="E10" s="22">
        <f t="shared" si="1"/>
        <v>91301.9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3288-D4F1-4309-AE93-1959377E0A03}">
  <sheetPr codeName="Hoja4"/>
  <dimension ref="A1:I12"/>
  <sheetViews>
    <sheetView workbookViewId="0">
      <selection activeCell="G5" sqref="G5:I13"/>
    </sheetView>
  </sheetViews>
  <sheetFormatPr baseColWidth="10" defaultRowHeight="15" x14ac:dyDescent="0.25"/>
  <cols>
    <col min="1" max="1" width="10.28515625" style="1" bestFit="1" customWidth="1"/>
    <col min="2" max="2" width="16.42578125" style="1" bestFit="1" customWidth="1"/>
    <col min="3" max="3" width="13" bestFit="1" customWidth="1"/>
    <col min="4" max="4" width="11.7109375" bestFit="1" customWidth="1"/>
    <col min="5" max="5" width="8" bestFit="1" customWidth="1"/>
  </cols>
  <sheetData>
    <row r="1" spans="1:9" x14ac:dyDescent="0.25">
      <c r="A1" s="31" t="s">
        <v>49</v>
      </c>
      <c r="B1" s="31"/>
      <c r="C1" s="31"/>
      <c r="D1" s="31"/>
      <c r="E1" s="32"/>
      <c r="F1" s="19" t="s">
        <v>53</v>
      </c>
      <c r="G1" s="20">
        <v>0.15</v>
      </c>
    </row>
    <row r="2" spans="1:9" x14ac:dyDescent="0.25">
      <c r="A2"/>
      <c r="B2"/>
    </row>
    <row r="3" spans="1:9" x14ac:dyDescent="0.25">
      <c r="A3" s="21" t="s">
        <v>50</v>
      </c>
      <c r="B3" s="21" t="s">
        <v>51</v>
      </c>
      <c r="C3" s="21" t="s">
        <v>52</v>
      </c>
      <c r="D3" s="21" t="s">
        <v>53</v>
      </c>
      <c r="E3" s="21" t="s">
        <v>54</v>
      </c>
    </row>
    <row r="4" spans="1:9" x14ac:dyDescent="0.25">
      <c r="A4" s="11">
        <v>14</v>
      </c>
      <c r="B4" s="11">
        <v>1950</v>
      </c>
      <c r="C4" s="15">
        <f>+A4*B4</f>
        <v>27300</v>
      </c>
      <c r="D4" s="15">
        <f>C4*$G$1</f>
        <v>4095</v>
      </c>
      <c r="E4" s="15"/>
    </row>
    <row r="5" spans="1:9" x14ac:dyDescent="0.25">
      <c r="A5" s="11">
        <v>45</v>
      </c>
      <c r="B5" s="11">
        <v>2606</v>
      </c>
      <c r="C5" s="15">
        <f t="shared" ref="C5:C11" si="0">+A5*B5</f>
        <v>117270</v>
      </c>
      <c r="D5" s="15">
        <f t="shared" ref="D5" si="1">C5*$G$1</f>
        <v>17590.5</v>
      </c>
      <c r="E5" s="15"/>
    </row>
    <row r="6" spans="1:9" x14ac:dyDescent="0.25">
      <c r="A6" s="11">
        <v>27</v>
      </c>
      <c r="B6" s="11">
        <v>1132</v>
      </c>
      <c r="C6" s="15">
        <f t="shared" si="0"/>
        <v>30564</v>
      </c>
      <c r="D6" s="15">
        <f>$C$6*$G$1</f>
        <v>4584.5999999999995</v>
      </c>
      <c r="E6" s="15"/>
    </row>
    <row r="7" spans="1:9" x14ac:dyDescent="0.25">
      <c r="A7" s="11">
        <v>18</v>
      </c>
      <c r="B7" s="11">
        <v>3745</v>
      </c>
      <c r="C7" s="15">
        <f t="shared" si="0"/>
        <v>67410</v>
      </c>
      <c r="D7" s="15">
        <f t="shared" ref="D7:D11" si="2">$C$6*$G$1</f>
        <v>4584.5999999999995</v>
      </c>
      <c r="E7" s="15"/>
    </row>
    <row r="8" spans="1:9" x14ac:dyDescent="0.25">
      <c r="A8" s="11">
        <v>3</v>
      </c>
      <c r="B8" s="11">
        <v>2843</v>
      </c>
      <c r="C8" s="15">
        <f t="shared" si="0"/>
        <v>8529</v>
      </c>
      <c r="D8" s="15">
        <f t="shared" si="2"/>
        <v>4584.5999999999995</v>
      </c>
      <c r="E8" s="15"/>
      <c r="H8" s="15">
        <f t="shared" ref="H8" si="3">$C$6*$G$1</f>
        <v>4584.5999999999995</v>
      </c>
    </row>
    <row r="9" spans="1:9" x14ac:dyDescent="0.25">
      <c r="A9" s="11">
        <v>41</v>
      </c>
      <c r="B9" s="11">
        <v>2160</v>
      </c>
      <c r="C9" s="15">
        <f t="shared" si="0"/>
        <v>88560</v>
      </c>
      <c r="D9" s="15">
        <f t="shared" si="2"/>
        <v>4584.5999999999995</v>
      </c>
      <c r="E9" s="15"/>
    </row>
    <row r="10" spans="1:9" x14ac:dyDescent="0.25">
      <c r="A10" s="11">
        <v>12</v>
      </c>
      <c r="B10" s="11">
        <v>2266</v>
      </c>
      <c r="C10" s="15">
        <f t="shared" si="0"/>
        <v>27192</v>
      </c>
      <c r="D10" s="15">
        <f t="shared" si="2"/>
        <v>4584.5999999999995</v>
      </c>
      <c r="E10" s="15"/>
      <c r="I10" s="15">
        <f t="shared" ref="I10" si="4">$C$6*$G$1</f>
        <v>4584.5999999999995</v>
      </c>
    </row>
    <row r="11" spans="1:9" x14ac:dyDescent="0.25">
      <c r="A11" s="11">
        <v>43</v>
      </c>
      <c r="B11" s="11">
        <v>2498</v>
      </c>
      <c r="C11" s="15">
        <f t="shared" si="0"/>
        <v>107414</v>
      </c>
      <c r="D11" s="15">
        <f t="shared" si="2"/>
        <v>4584.5999999999995</v>
      </c>
      <c r="E11" s="15"/>
    </row>
    <row r="12" spans="1:9" x14ac:dyDescent="0.25">
      <c r="I12" s="15">
        <f t="shared" ref="I12" si="5">$C$6*$G$1</f>
        <v>4584.5999999999995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1829-CC67-4249-BAAC-AC31AC1D9104}">
  <sheetPr codeName="Hoja6"/>
  <dimension ref="A1:A6"/>
  <sheetViews>
    <sheetView workbookViewId="0">
      <selection activeCell="A6" sqref="A6"/>
    </sheetView>
  </sheetViews>
  <sheetFormatPr baseColWidth="10" defaultRowHeight="15" x14ac:dyDescent="0.25"/>
  <cols>
    <col min="1" max="1" width="18.5703125" customWidth="1"/>
  </cols>
  <sheetData>
    <row r="1" spans="1:1" x14ac:dyDescent="0.25">
      <c r="A1" t="s">
        <v>64</v>
      </c>
    </row>
    <row r="2" spans="1:1" x14ac:dyDescent="0.25">
      <c r="A2" s="25">
        <f ca="1">TODAY()</f>
        <v>44261</v>
      </c>
    </row>
    <row r="3" spans="1:1" x14ac:dyDescent="0.25">
      <c r="A3" s="26">
        <f ca="1">NOW()</f>
        <v>44261.146440277778</v>
      </c>
    </row>
    <row r="5" spans="1:1" x14ac:dyDescent="0.25">
      <c r="A5" t="s">
        <v>65</v>
      </c>
    </row>
    <row r="6" spans="1:1" x14ac:dyDescent="0.25">
      <c r="A6">
        <f>SUM(4,5,6,7)</f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32A1-51FA-43C2-AF8E-4CE745D990C4}">
  <sheetPr codeName="Hoja5"/>
  <dimension ref="A1:I11"/>
  <sheetViews>
    <sheetView workbookViewId="0">
      <selection activeCell="N5" sqref="N5"/>
    </sheetView>
  </sheetViews>
  <sheetFormatPr baseColWidth="10" defaultRowHeight="15" x14ac:dyDescent="0.25"/>
  <cols>
    <col min="5" max="5" width="13.28515625" bestFit="1" customWidth="1"/>
  </cols>
  <sheetData>
    <row r="1" spans="1:9" x14ac:dyDescent="0.25">
      <c r="A1" s="31" t="s">
        <v>49</v>
      </c>
      <c r="B1" s="31"/>
      <c r="C1" s="31"/>
      <c r="D1" s="31"/>
      <c r="E1" s="31"/>
      <c r="F1" s="32"/>
      <c r="G1" s="19" t="s">
        <v>53</v>
      </c>
      <c r="H1" s="20">
        <v>0.15</v>
      </c>
    </row>
    <row r="3" spans="1:9" x14ac:dyDescent="0.25">
      <c r="A3" s="21" t="s">
        <v>50</v>
      </c>
      <c r="B3" s="21" t="s">
        <v>51</v>
      </c>
      <c r="C3" s="21" t="s">
        <v>52</v>
      </c>
      <c r="D3" s="21" t="s">
        <v>55</v>
      </c>
      <c r="E3" s="21" t="s">
        <v>62</v>
      </c>
      <c r="F3" s="21" t="s">
        <v>53</v>
      </c>
      <c r="G3" s="24" t="s">
        <v>54</v>
      </c>
      <c r="I3" s="23" t="s">
        <v>63</v>
      </c>
    </row>
    <row r="4" spans="1:9" x14ac:dyDescent="0.25">
      <c r="A4" s="11">
        <v>14</v>
      </c>
      <c r="B4" s="11">
        <v>1950</v>
      </c>
      <c r="C4" s="15">
        <f>+A4*B4</f>
        <v>27300</v>
      </c>
      <c r="D4" s="15" t="s">
        <v>56</v>
      </c>
      <c r="E4" s="15"/>
      <c r="F4" s="15"/>
      <c r="G4" s="3"/>
    </row>
    <row r="5" spans="1:9" x14ac:dyDescent="0.25">
      <c r="A5" s="11">
        <v>45</v>
      </c>
      <c r="B5" s="11">
        <v>2606</v>
      </c>
      <c r="C5" s="15">
        <f t="shared" ref="C5:C11" si="0">+A5*B5</f>
        <v>117270</v>
      </c>
      <c r="D5" s="15" t="s">
        <v>57</v>
      </c>
      <c r="E5" s="15"/>
      <c r="F5" s="15"/>
      <c r="G5" s="3"/>
    </row>
    <row r="6" spans="1:9" x14ac:dyDescent="0.25">
      <c r="A6" s="11">
        <v>27</v>
      </c>
      <c r="B6" s="11">
        <v>1132</v>
      </c>
      <c r="C6" s="15">
        <f t="shared" si="0"/>
        <v>30564</v>
      </c>
      <c r="D6" s="15" t="s">
        <v>58</v>
      </c>
      <c r="E6" s="15"/>
      <c r="F6" s="15"/>
      <c r="G6" s="3"/>
    </row>
    <row r="7" spans="1:9" x14ac:dyDescent="0.25">
      <c r="A7" s="11">
        <v>18</v>
      </c>
      <c r="B7" s="11">
        <v>3745</v>
      </c>
      <c r="C7" s="15">
        <f t="shared" si="0"/>
        <v>67410</v>
      </c>
      <c r="D7" s="15" t="s">
        <v>59</v>
      </c>
      <c r="E7" s="15"/>
      <c r="F7" s="15"/>
      <c r="G7" s="3"/>
    </row>
    <row r="8" spans="1:9" x14ac:dyDescent="0.25">
      <c r="A8" s="11">
        <v>3</v>
      </c>
      <c r="B8" s="11">
        <v>2843</v>
      </c>
      <c r="C8" s="15">
        <f t="shared" si="0"/>
        <v>8529</v>
      </c>
      <c r="D8" s="15" t="s">
        <v>56</v>
      </c>
      <c r="E8" s="15"/>
      <c r="F8" s="15"/>
      <c r="G8" s="3"/>
    </row>
    <row r="9" spans="1:9" x14ac:dyDescent="0.25">
      <c r="A9" s="11">
        <v>41</v>
      </c>
      <c r="B9" s="11">
        <v>2160</v>
      </c>
      <c r="C9" s="15">
        <f t="shared" si="0"/>
        <v>88560</v>
      </c>
      <c r="D9" s="15" t="s">
        <v>60</v>
      </c>
      <c r="E9" s="15"/>
      <c r="F9" s="15"/>
      <c r="G9" s="3"/>
    </row>
    <row r="10" spans="1:9" x14ac:dyDescent="0.25">
      <c r="A10" s="11">
        <v>12</v>
      </c>
      <c r="B10" s="11">
        <v>2266</v>
      </c>
      <c r="C10" s="15">
        <f t="shared" si="0"/>
        <v>27192</v>
      </c>
      <c r="D10" s="15" t="s">
        <v>61</v>
      </c>
      <c r="E10" s="15"/>
      <c r="F10" s="15"/>
      <c r="G10" s="3"/>
    </row>
    <row r="11" spans="1:9" x14ac:dyDescent="0.25">
      <c r="A11" s="11">
        <v>43</v>
      </c>
      <c r="B11" s="11">
        <v>2498</v>
      </c>
      <c r="C11" s="15">
        <f t="shared" si="0"/>
        <v>107414</v>
      </c>
      <c r="D11" s="15" t="s">
        <v>56</v>
      </c>
      <c r="E11" s="15"/>
      <c r="F11" s="15"/>
      <c r="G11" s="3"/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B7572-A10F-4ABB-B571-67D2D0E6C66D}">
  <sheetPr codeName="Hoja7"/>
  <dimension ref="A1:D20"/>
  <sheetViews>
    <sheetView workbookViewId="0">
      <selection sqref="A1:A1048576"/>
    </sheetView>
  </sheetViews>
  <sheetFormatPr baseColWidth="10" defaultRowHeight="15" x14ac:dyDescent="0.25"/>
  <cols>
    <col min="1" max="1" width="11.42578125" style="27"/>
  </cols>
  <sheetData>
    <row r="1" spans="1:4" x14ac:dyDescent="0.25">
      <c r="A1" s="27" t="s">
        <v>69</v>
      </c>
    </row>
    <row r="2" spans="1:4" x14ac:dyDescent="0.25">
      <c r="A2" s="27" t="s">
        <v>67</v>
      </c>
    </row>
    <row r="3" spans="1:4" x14ac:dyDescent="0.25">
      <c r="A3" s="27">
        <v>86183</v>
      </c>
      <c r="D3" s="27"/>
    </row>
    <row r="4" spans="1:4" x14ac:dyDescent="0.25">
      <c r="A4" s="27">
        <v>92626</v>
      </c>
      <c r="D4" s="27"/>
    </row>
    <row r="5" spans="1:4" x14ac:dyDescent="0.25">
      <c r="A5" s="27" t="s">
        <v>68</v>
      </c>
      <c r="D5" s="27"/>
    </row>
    <row r="6" spans="1:4" x14ac:dyDescent="0.25">
      <c r="A6" s="27">
        <v>29278</v>
      </c>
      <c r="D6" s="27"/>
    </row>
    <row r="7" spans="1:4" x14ac:dyDescent="0.25">
      <c r="A7" s="27">
        <v>54991</v>
      </c>
    </row>
    <row r="8" spans="1:4" x14ac:dyDescent="0.25">
      <c r="A8" s="27">
        <v>84999</v>
      </c>
    </row>
    <row r="9" spans="1:4" x14ac:dyDescent="0.25">
      <c r="A9" s="27">
        <v>25808</v>
      </c>
    </row>
    <row r="10" spans="1:4" x14ac:dyDescent="0.25">
      <c r="A10" s="27">
        <v>55813</v>
      </c>
    </row>
    <row r="11" spans="1:4" x14ac:dyDescent="0.25">
      <c r="A11" s="27">
        <v>89898</v>
      </c>
    </row>
    <row r="12" spans="1:4" x14ac:dyDescent="0.25">
      <c r="A12" s="27">
        <v>95121</v>
      </c>
    </row>
    <row r="13" spans="1:4" x14ac:dyDescent="0.25">
      <c r="A13" s="27">
        <v>10819</v>
      </c>
    </row>
    <row r="14" spans="1:4" x14ac:dyDescent="0.25">
      <c r="A14" s="27">
        <v>18346</v>
      </c>
    </row>
    <row r="15" spans="1:4" x14ac:dyDescent="0.25">
      <c r="A15" s="27">
        <v>60205</v>
      </c>
    </row>
    <row r="16" spans="1:4" x14ac:dyDescent="0.25">
      <c r="A16" s="27">
        <v>18015</v>
      </c>
    </row>
    <row r="17" spans="1:1" x14ac:dyDescent="0.25">
      <c r="A17" s="27">
        <v>88417</v>
      </c>
    </row>
    <row r="18" spans="1:1" x14ac:dyDescent="0.25">
      <c r="A18" s="27">
        <v>26419</v>
      </c>
    </row>
    <row r="19" spans="1:1" x14ac:dyDescent="0.25">
      <c r="A19" s="27">
        <v>11411</v>
      </c>
    </row>
    <row r="20" spans="1:1" x14ac:dyDescent="0.25">
      <c r="A20" s="27">
        <v>46957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e 6 2 9 c e 7 - f 2 6 2 - 4 1 e 9 - b 0 f 4 - e a 8 0 6 7 7 6 f d 0 8 "   x m l n s = " h t t p : / / s c h e m a s . m i c r o s o f t . c o m / D a t a M a s h u p " > A A A A A F k E A A B Q S w M E F A A C A A g A C h Z m U v E q 7 5 G j A A A A 9 Q A A A B I A H A B D b 2 5 m a W c v U G F j a 2 F n Z S 5 4 b W w g o h g A K K A U A A A A A A A A A A A A A A A A A A A A A A A A A A A A h Y 8 x D o I w G I W v Q r r T l h o T J D 9 l Y J V o Y m J c m 1 K h E Y q h x X I 3 B 4 / k F c Q o 6 u b 4 v v c N 7 9 2 v N 8 j G t g k u q r e 6 M y m K M E W B M r I r t a l S N L h j G K O M w 1 b I k 6 h U M M n G J q M t U 1 Q 7 d 0 4 I 8 d 5 j v 8 B d X x F G a U Q O x X o n a 9 U K 9 J H 1 f z n U x j p h p E I c 9 q 8 x n O E V x c u Y Y Q p k Z l B o 8 + 3 Z N P f Z / k D I h 8 Y N v e L K h v k G y B y B v C / w B 1 B L A w Q U A A I A C A A K F m Z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h Z m U m B j Z 8 x U A Q A A I Q 8 A A B M A H A B G b 3 J t d W x h c y 9 T Z W N 0 a W 9 u M S 5 t I K I Y A C i g F A A A A A A A A A A A A A A A A A A A A A A A A A A A A O 2 V T U v D M B j H 7 4 V + h 5 B d W u j K W p 0 H p Y f R T Z y 4 T b c 6 D 0 Y k 7 e I W S J O R p N I x 9 9 0 N l K E y r 1 I P y S V 5 / n l 5 X n 6 E R 5 F C U 8 H B o p m j K 9 d x H b X B k q w A q b X E h R a v O e Y F l l S A B D C i X Q e Y M Z N 0 T b h R U v U e D k V R l Y R r 7 5 o y E q a C a 2 M o D 6 a X 6 F E R q V B W a Y y G U m x z U a M J B f c p 8 G 5 n N w M f H a 8 q 9 D S + m 4 z m a D R d j p c z 0 O t 3 J 4 N 5 N + 7 F E T o J J N S 1 h n 7 w P C S M l l Q T m c A P G I B U s K r k K o k D M O K F W F G + T q K 4 b 8 y H S m i y 0 D t G k q 9 l O B W c v P h B k 1 A H Z n Q r Q I H L n O K V g C a 1 D O f m V C Y x V 2 9 C l s 3 z 2 W 5 L l N e k H + z 3 s F E j 4 1 6 b H a B N s I c A H P X 4 h 3 7 w X Y f y 3 / 1 9 r 3 w H n t b e i 3 1 o A b Q J 4 M w C a B s A Y 8 w y a J / B x k L 4 B x C w p d A q h X P b D 9 o G Y L t B u w T 6 9 g u 0 C + D C A v h b A J 9 Q S w E C L Q A U A A I A C A A K F m Z S 8 S r v k a M A A A D 1 A A A A E g A A A A A A A A A A A A A A A A A A A A A A Q 2 9 u Z m l n L 1 B h Y 2 t h Z 2 U u e G 1 s U E s B A i 0 A F A A C A A g A C h Z m U g / K 6 a u k A A A A 6 Q A A A B M A A A A A A A A A A A A A A A A A 7 w A A A F t D b 2 5 0 Z W 5 0 X 1 R 5 c G V z X S 5 4 b W x Q S w E C L Q A U A A I A C A A K F m Z S Y G N n z F Q B A A A h D w A A E w A A A A A A A A A A A A A A A A D g A Q A A R m 9 y b X V s Y X M v U 2 V j d G l v b j E u b V B L B Q Y A A A A A A w A D A M I A A A C B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O N g A A A A A A A C w 2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l e H R y Y W N 0 b 1 9 i Y W 5 j Y X J p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z L T A 1 V D I z O j I 0 O j Q 3 L j c w N j g 2 M D l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H R y Y W N 0 b 1 9 i Y W 5 j Y X J p b y 9 U a X B v I G N h b W J p Y W R v L n t D b 2 x 1 b W 4 x L D B 9 J n F 1 b 3 Q 7 L C Z x d W 9 0 O 1 N l Y 3 R p b 2 4 x L 2 V 4 d H J h Y 3 R v X 2 J h b m N h c m l v L 1 R p c G 8 g Y 2 F t Y m l h Z G 8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Z X h 0 c m F j d G 9 f Y m F u Y 2 F y a W 8 v V G l w b y B j Y W 1 i a W F k b y 5 7 Q 2 9 s d W 1 u M S w w f S Z x d W 9 0 O y w m c X V v d D t T Z W N 0 a W 9 u M S 9 l e H R y Y W N 0 b 1 9 i Y W 5 j Y X J p b y 9 U a X B v I G N h b W J p Y W R v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e H R y Y W N 0 b 1 9 i Y W 5 j Y X J p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R y Y W N 0 b 1 9 i Y W 5 j Y X J p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R y Y W N 0 b 1 9 i Y W 5 j Y X J p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2 V 4 d H J h Y 3 R v X 2 J h b m N h c m l v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z L T A 1 V D I z O j I 3 O j A w L j c z M z g 4 N T h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H R y Y W N 0 b 1 9 i Y W 5 j Y X J p b y A o M i k v V G l w b y B j Y W 1 i a W F k b y 5 7 Q 2 9 s d W 1 u M S w w f S Z x d W 9 0 O y w m c X V v d D t T Z W N 0 a W 9 u M S 9 l e H R y Y W N 0 b 1 9 i Y W 5 j Y X J p b y A o M i k v V G l w b y B j Y W 1 i a W F k b y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l e H R y Y W N 0 b 1 9 i Y W 5 j Y X J p b y A o M i k v V G l w b y B j Y W 1 i a W F k b y 5 7 Q 2 9 s d W 1 u M S w w f S Z x d W 9 0 O y w m c X V v d D t T Z W N 0 a W 9 u M S 9 l e H R y Y W N 0 b 1 9 i Y W 5 j Y X J p b y A o M i k v V G l w b y B j Y W 1 i a W F k b y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X h 0 c m F j d G 9 f Y m F u Y 2 F y a W 8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0 c m F j d G 9 f Y m F u Y 2 F y a W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0 c m F j d G 9 f Y m F u Y 2 F y a W 8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l e H R y Y W N 0 b 1 9 i Y W 5 j Y X J p b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y 0 w N V Q y M z o z M D o 0 M y 4 z M j g 2 N T U 3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X h 0 c m F j d G 9 f Y m F u Y 2 F y a W 8 g K D M p L 1 R p c G 8 g Y 2 F t Y m l h Z G 8 u e 0 N v b H V t b j E s M H 0 m c X V v d D s s J n F 1 b 3 Q 7 U 2 V j d G l v b j E v Z X h 0 c m F j d G 9 f Y m F u Y 2 F y a W 8 g K D M p L 1 R p c G 8 g Y 2 F t Y m l h Z G 8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Z X h 0 c m F j d G 9 f Y m F u Y 2 F y a W 8 g K D M p L 1 R p c G 8 g Y 2 F t Y m l h Z G 8 u e 0 N v b H V t b j E s M H 0 m c X V v d D s s J n F 1 b 3 Q 7 U 2 V j d G l v b j E v Z X h 0 c m F j d G 9 f Y m F u Y 2 F y a W 8 g K D M p L 1 R p c G 8 g Y 2 F t Y m l h Z G 8 u e 0 N v b H V t b j I s M X 0 m c X V v d D t d L C Z x d W 9 0 O 1 J l b G F 0 a W 9 u c 2 h p c E l u Z m 8 m c X V v d D s 6 W 1 1 9 I i A v P j x F b n R y e S B U e X B l P S J G a W x s V G F y Z 2 V 0 T m F t Z U N 1 c 3 R v b W l 6 Z W Q i I F Z h b H V l P S J s M S I g L z 4 8 R W 5 0 c n k g V H l w Z T 0 i U X V l c n l J R C I g V m F s d W U 9 I n N i Y j V h Y m V k M i 0 5 M j B i L T Q 2 O D g t O G R m N S 0 0 O D R l Y T k 1 N D I x O D M i I C 8 + P C 9 T d G F i b G V F b n R y a W V z P j w v S X R l b T 4 8 S X R l b T 4 8 S X R l b U x v Y 2 F 0 a W 9 u P j x J d G V t V H l w Z T 5 G b 3 J t d W x h P C 9 J d G V t V H l w Z T 4 8 S X R l b V B h d G g + U 2 V j d G l v b j E v Z X h 0 c m F j d G 9 f Y m F u Y 2 F y a W 8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0 c m F j d G 9 f Y m F u Y 2 F y a W 8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0 c m F j d G 9 f Y m F u Y 2 F y a W 8 l M j A o M y l s b G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L 1 N 0 Y W J s Z U V u d H J p Z X M + P C 9 J d G V t P j x J d G V t P j x J d G V t T G 9 j Y X R p b 2 4 + P E l 0 Z W 1 U e X B l P k Z v c m 1 1 b G E 8 L 0 l 0 Z W 1 U e X B l P j x J d G V t U G F 0 a D 5 T Z W N 0 a W 9 u M S 9 l e H R y Y W N 0 b 1 9 i Y W 5 j Y X J p b y U y M C g z K W x s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R y Y W N 0 b 1 9 i Y W 5 j Y X J p b y U y M C g z K W x s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R y Y W N 0 b 1 9 i Y W 5 j Y X J p b y U y M C g z K W x s b G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L 1 N 0 Y W J s Z U V u d H J p Z X M + P C 9 J d G V t P j x J d G V t P j x J d G V t T G 9 j Y X R p b 2 4 + P E l 0 Z W 1 U e X B l P k Z v c m 1 1 b G E 8 L 0 l 0 Z W 1 U e X B l P j x J d G V t U G F 0 a D 5 T Z W N 0 a W 9 u M S 9 l e H R y Y W N 0 b 1 9 i Y W 5 j Y X J p b y U y M C g z K W x s b G g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0 c m F j d G 9 f Y m F u Y 2 F y a W 8 l M j A o M y l s b G x o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d H J h Y 3 R v X 2 J h b m N h c m l v J T I w K D M p b G x s a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L 1 N 0 Y W J s Z U V u d H J p Z X M + P C 9 J d G V t P j x J d G V t P j x J d G V t T G 9 j Y X R p b 2 4 + P E l 0 Z W 1 U e X B l P k Z v c m 1 1 b G E 8 L 0 l 0 Z W 1 U e X B l P j x J d G V t U G F 0 a D 5 T Z W N 0 a W 9 u M S 9 l e H R y Y W N 0 b 1 9 i Y W 5 j Y X J p b y U y M C g z K W x s b G h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d H J h Y 3 R v X 2 J h b m N h c m l v J T I w K D M p b G x s a G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0 c m F j d G 9 f Y m F u Y 2 F y a W 8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N I b 2 p h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H R y Y W N 0 b 1 9 i Y W 5 j Y X J p b y A o N C k v V G l w b y B j Y W 1 i a W F k b y 5 7 Q 2 9 s d W 1 u M S w w f S Z x d W 9 0 O y w m c X V v d D t T Z W N 0 a W 9 u M S 9 l e H R y Y W N 0 b 1 9 i Y W 5 j Y X J p b y A o N C k v V G l w b y B j Y W 1 i a W F k b y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l e H R y Y W N 0 b 1 9 i Y W 5 j Y X J p b y A o N C k v V G l w b y B j Y W 1 i a W F k b y 5 7 Q 2 9 s d W 1 u M S w w f S Z x d W 9 0 O y w m c X V v d D t T Z W N 0 a W 9 u M S 9 l e H R y Y W N 0 b 1 9 i Y W 5 j Y X J p b y A o N C k v V G l w b y B j Y W 1 i a W F k b y 5 7 Q 2 9 s d W 1 u M i w x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X S I g L z 4 8 R W 5 0 c n k g V H l w Z T 0 i R m l s b E N v b H V t b l R 5 c G V z I i B W Y W x 1 Z T 0 i c 0 J n W T 0 i I C 8 + P E V u d H J 5 I F R 5 c G U 9 I k Z p b G x M Y X N 0 V X B k Y X R l Z C I g V m F s d W U 9 I m Q y M D I x L T A z L T A 1 V D I z O j Q 0 O j M 2 L j E 1 M j A z M j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C I g L z 4 8 R W 5 0 c n k g V H l w Z T 0 i Q W R k Z W R U b 0 R h d G F N b 2 R l b C I g V m F s d W U 9 I m w w I i A v P j x F b n R y e S B U e X B l P S J G a W x s V G F y Z 2 V 0 T m F t Z U N 1 c 3 R v b W l 6 Z W Q i I F Z h b H V l P S J s M S I g L z 4 8 R W 5 0 c n k g V H l w Z T 0 i U X V l c n l J R C I g V m F s d W U 9 I n M 0 N z c 0 Y m Y x O C 1 m M j I 1 L T Q x M T A t Y T l m Y S 0 4 Z D h m N G V i M z F m O D A i I C 8 + P C 9 T d G F i b G V F b n R y a W V z P j w v S X R l b T 4 8 S X R l b T 4 8 S X R l b U x v Y 2 F 0 a W 9 u P j x J d G V t V H l w Z T 5 G b 3 J t d W x h P C 9 J d G V t V H l w Z T 4 8 S X R l b V B h d G g + U 2 V j d G l v b j E v Z X h 0 c m F j d G 9 f Y m F u Y 2 F y a W 8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0 c m F j d G 9 f Y m F u Y 2 F y a W 8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0 c m F j d G 9 f Y m F u Y 2 F y a W 8 l M j A o N C l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C 9 T d G F i b G V F b n R y a W V z P j w v S X R l b T 4 8 S X R l b T 4 8 S X R l b U x v Y 2 F 0 a W 9 u P j x J d G V t V H l w Z T 5 G b 3 J t d W x h P C 9 J d G V t V H l w Z T 4 8 S X R l b V B h d G g + U 2 V j d G l v b j E v Z X h 0 c m F j d G 9 f Y m F u Y 2 F y a W 8 l M j A o N C l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d H J h Y 3 R v X 2 J h b m N h c m l v J T I w K D Q p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R y Y W N 0 b 1 9 i Y W 5 j Y X J p b y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z L T A 1 V D I z O j Q 1 O j M x L j U w N D E 3 O T R a I i A v P j x F b n R y e S B U e X B l P S J G a W x s Q 2 9 s d W 1 u V H l w Z X M i I F Z h b H V l P S J z Q m d Z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H R y Y W N 0 b 1 9 i Y W 5 j Y X J p b y A o N S k v V G l w b y B j Y W 1 i a W F k b y 5 7 Q 2 9 s d W 1 u M S w w f S Z x d W 9 0 O y w m c X V v d D t T Z W N 0 a W 9 u M S 9 l e H R y Y W N 0 b 1 9 i Y W 5 j Y X J p b y A o N S k v V G l w b y B j Y W 1 i a W F k b y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l e H R y Y W N 0 b 1 9 i Y W 5 j Y X J p b y A o N S k v V G l w b y B j Y W 1 i a W F k b y 5 7 Q 2 9 s d W 1 u M S w w f S Z x d W 9 0 O y w m c X V v d D t T Z W N 0 a W 9 u M S 9 l e H R y Y W N 0 b 1 9 i Y W 5 j Y X J p b y A o N S k v V G l w b y B j Y W 1 i a W F k b y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X h 0 c m F j d G 9 f Y m F u Y 2 F y a W 8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0 c m F j d G 9 f Y m F u Y 2 F y a W 8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0 c m F j d G 9 f Y m F u Y 2 F y a W 8 l M j A o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M t M D V U M j M 6 N D g 6 M T k u N z k 3 O D U 3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Z X h 0 c m F j d G 9 f Y m F u Y 2 F y a W 8 l M j A o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0 c m F j d G 9 f Y m F u Y 2 F y a W 8 l M j A o N i k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N r X f A b s 7 h D r 8 t B Y S M P X n Q A A A A A A g A A A A A A E G Y A A A A B A A A g A A A A x O p 0 + r K f 6 e 1 t b K Q Y T U Y 7 5 7 7 n z 5 V v u 7 v J D p l z g Q G H V L Q A A A A A D o A A A A A C A A A g A A A A T p C Y L 4 h r p y v f C t d V L y X u o E r v y i J P J i r h 1 r T P X 9 q e m 7 9 Q A A A A X H U Q I Q s a o p U x 7 O l N u d D 2 h v 7 V / 6 F n e R 2 R + G 2 f X j 0 m b Y 0 b D R / i H k a D X p f 5 r 7 Z T c + a m R h k X K 7 j C T + 9 f k M K P g K U i 2 u F N o s n O 4 8 D M 4 d Y y 5 G k B D 0 9 A A A A A F 5 + M u l 6 P f A v P S f v u N M g p v q L 6 K v o g 7 F 3 Z u a t 6 x F s N O r 9 f / L i Q 6 i f + T o K p L D j L / 6 P l y e 2 O 3 D q s r r d P / 9 a j 2 J R x S Q = = < / D a t a M a s h u p > 
</file>

<file path=customXml/itemProps1.xml><?xml version="1.0" encoding="utf-8"?>
<ds:datastoreItem xmlns:ds="http://schemas.openxmlformats.org/officeDocument/2006/customXml" ds:itemID="{05AA439A-7BE5-4E9B-B7D6-AAA89105BD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PRACTICA</vt:lpstr>
      <vt:lpstr>DESARROLLO</vt:lpstr>
      <vt:lpstr>CALCULOS BÁSICOS</vt:lpstr>
      <vt:lpstr>REFERENCIAS</vt:lpstr>
      <vt:lpstr>Hoja11</vt:lpstr>
      <vt:lpstr>FUNCION SI</vt:lpstr>
      <vt:lpstr>NUMEROS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</dc:creator>
  <cp:lastModifiedBy>Joha</cp:lastModifiedBy>
  <cp:lastPrinted>2021-03-05T23:06:08Z</cp:lastPrinted>
  <dcterms:created xsi:type="dcterms:W3CDTF">2021-02-27T08:01:58Z</dcterms:created>
  <dcterms:modified xsi:type="dcterms:W3CDTF">2021-03-06T00:43:47Z</dcterms:modified>
</cp:coreProperties>
</file>