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 codeName="{4470D2CD-2249-CD33-4A35-6F278624656F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CURSOS\VBA EXCEL\PROMO\03. Macro Facturación en Bloque\"/>
    </mc:Choice>
  </mc:AlternateContent>
  <xr:revisionPtr revIDLastSave="0" documentId="13_ncr:1_{1C72D864-DF2E-4FCC-AC5F-18DBE20329CE}" xr6:coauthVersionLast="45" xr6:coauthVersionMax="45" xr10:uidLastSave="{00000000-0000-0000-0000-000000000000}"/>
  <bookViews>
    <workbookView xWindow="-120" yWindow="-120" windowWidth="19440" windowHeight="11040" xr2:uid="{B59553CC-941E-487E-8163-7F83831F503E}"/>
  </bookViews>
  <sheets>
    <sheet name="BASE DE DATOS" sheetId="1" r:id="rId1"/>
    <sheet name="FORMATO FACTURA" sheetId="2" r:id="rId2"/>
  </sheets>
  <definedNames>
    <definedName name="_xlnm.Print_Area" localSheetId="1">'FORMATO FACTURA'!$F$3:$AD$26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2" l="1"/>
  <c r="V9" i="2"/>
  <c r="S9" i="2"/>
  <c r="J9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X6" i="2"/>
  <c r="J6" i="2"/>
  <c r="J5" i="2"/>
  <c r="Z9" i="2" l="1"/>
  <c r="Z24" i="2" s="1"/>
  <c r="Z25" i="2" s="1"/>
  <c r="Z26" i="2" s="1"/>
</calcChain>
</file>

<file path=xl/sharedStrings.xml><?xml version="1.0" encoding="utf-8"?>
<sst xmlns="http://schemas.openxmlformats.org/spreadsheetml/2006/main" count="42" uniqueCount="40">
  <si>
    <t>CONSECUTIVO</t>
  </si>
  <si>
    <t>IDENTIFICACION</t>
  </si>
  <si>
    <t>VALOR</t>
  </si>
  <si>
    <t>IVA</t>
  </si>
  <si>
    <t>NOMBRE CLIENTE</t>
  </si>
  <si>
    <t>FECHA DE FACTURA</t>
  </si>
  <si>
    <t>DORANIS ALARCON</t>
  </si>
  <si>
    <t>MARIA FERNANDA LOAIZA</t>
  </si>
  <si>
    <t>FREDDY MONTENEGRO</t>
  </si>
  <si>
    <t>ADRIANA MORALES MENDEZ</t>
  </si>
  <si>
    <t>EMBIENTES S.A.</t>
  </si>
  <si>
    <t>EMPAQUES ECOLOGICOS LTDA</t>
  </si>
  <si>
    <t>ARCHIVO S.A.S</t>
  </si>
  <si>
    <t>NUMERO DE FACTURA</t>
  </si>
  <si>
    <t>FE2583</t>
  </si>
  <si>
    <t>FOV7895</t>
  </si>
  <si>
    <t>EMPRESA DE WILMER</t>
  </si>
  <si>
    <t>900.222.333-8</t>
  </si>
  <si>
    <t xml:space="preserve">NIT: </t>
  </si>
  <si>
    <t>CLIENTE:</t>
  </si>
  <si>
    <t>FECHA:</t>
  </si>
  <si>
    <t>ITEM</t>
  </si>
  <si>
    <t>DESCRIPCIÓN</t>
  </si>
  <si>
    <t>CAN</t>
  </si>
  <si>
    <t>VR. UNI</t>
  </si>
  <si>
    <t>VR .TOTAL</t>
  </si>
  <si>
    <t>VR. UNITARIO</t>
  </si>
  <si>
    <t>CANTIDAD</t>
  </si>
  <si>
    <t>VENTA 1</t>
  </si>
  <si>
    <t>VENTA 2</t>
  </si>
  <si>
    <t>VENTA 3</t>
  </si>
  <si>
    <t>VENTA 4</t>
  </si>
  <si>
    <t>VENTA 5</t>
  </si>
  <si>
    <t>VENTA 6</t>
  </si>
  <si>
    <t>VENTA 7</t>
  </si>
  <si>
    <t>TOTAL</t>
  </si>
  <si>
    <r>
      <rPr>
        <b/>
        <sz val="11"/>
        <color theme="1"/>
        <rFont val="Calibri"/>
        <family val="2"/>
        <scheme val="minor"/>
      </rPr>
      <t>SON</t>
    </r>
    <r>
      <rPr>
        <sz val="11"/>
        <color theme="1"/>
        <rFont val="Calibri"/>
        <family val="2"/>
        <scheme val="minor"/>
      </rPr>
      <t>: Valor en letras del total de la factura</t>
    </r>
  </si>
  <si>
    <t>FAC:</t>
  </si>
  <si>
    <t>DESDE</t>
  </si>
  <si>
    <t>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</si>
</sst>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2" borderId="9" xfId="0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/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5" fontId="1" fillId="2" borderId="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0</xdr:row>
          <xdr:rowOff>57150</xdr:rowOff>
        </xdr:from>
        <xdr:to>
          <xdr:col>52</xdr:col>
          <xdr:colOff>19050</xdr:colOff>
          <xdr:row>2</xdr:row>
          <xdr:rowOff>171450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Guardar PDFS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CFB-A719-49C0-AAAD-55CDCEB5BA01}">
  <sheetPr codeName="Hoja1"/>
  <dimension ref="A1:H8"/>
  <sheetViews>
    <sheetView tabSelected="1" topLeftCell="B1" workbookViewId="0">
      <selection activeCell="E6" sqref="E6"/>
    </sheetView>
  </sheetViews>
  <sheetFormatPr baseColWidth="10" defaultRowHeight="15" x14ac:dyDescent="0.25"/>
  <cols>
    <col min="1" max="1" width="13.85546875" style="4" bestFit="1" customWidth="1"/>
    <col min="2" max="2" width="27.85546875" bestFit="1" customWidth="1"/>
    <col min="3" max="3" width="15.42578125" style="4" bestFit="1" customWidth="1"/>
    <col min="4" max="4" width="18.28515625" bestFit="1" customWidth="1"/>
    <col min="5" max="5" width="20.85546875" bestFit="1" customWidth="1"/>
    <col min="6" max="6" width="12.85546875" bestFit="1" customWidth="1"/>
    <col min="7" max="7" width="13.28515625" bestFit="1" customWidth="1"/>
    <col min="8" max="8" width="10.28515625" bestFit="1" customWidth="1"/>
  </cols>
  <sheetData>
    <row r="1" spans="1:8" x14ac:dyDescent="0.25">
      <c r="A1" s="47" t="s">
        <v>0</v>
      </c>
      <c r="B1" s="47" t="s">
        <v>4</v>
      </c>
      <c r="C1" s="47" t="s">
        <v>1</v>
      </c>
      <c r="D1" s="47" t="s">
        <v>5</v>
      </c>
      <c r="E1" s="48" t="s">
        <v>13</v>
      </c>
      <c r="F1" s="47" t="s">
        <v>22</v>
      </c>
      <c r="G1" s="47" t="s">
        <v>26</v>
      </c>
      <c r="H1" s="47" t="s">
        <v>27</v>
      </c>
    </row>
    <row r="2" spans="1:8" x14ac:dyDescent="0.25">
      <c r="A2" s="3">
        <v>1</v>
      </c>
      <c r="B2" s="1" t="s">
        <v>6</v>
      </c>
      <c r="C2" s="46">
        <v>84821046</v>
      </c>
      <c r="D2" s="2">
        <v>44197</v>
      </c>
      <c r="E2" s="5">
        <v>2056</v>
      </c>
      <c r="F2" s="3" t="s">
        <v>28</v>
      </c>
      <c r="G2" s="46">
        <v>15245</v>
      </c>
      <c r="H2" s="3">
        <v>50</v>
      </c>
    </row>
    <row r="3" spans="1:8" x14ac:dyDescent="0.25">
      <c r="A3" s="3">
        <v>2</v>
      </c>
      <c r="B3" s="1" t="s">
        <v>7</v>
      </c>
      <c r="C3" s="46">
        <v>36503700</v>
      </c>
      <c r="D3" s="2">
        <v>45876</v>
      </c>
      <c r="E3" s="5" t="s">
        <v>14</v>
      </c>
      <c r="F3" s="3" t="s">
        <v>29</v>
      </c>
      <c r="G3" s="46">
        <v>13245</v>
      </c>
      <c r="H3" s="3">
        <v>11</v>
      </c>
    </row>
    <row r="4" spans="1:8" x14ac:dyDescent="0.25">
      <c r="A4" s="3">
        <v>3</v>
      </c>
      <c r="B4" s="1" t="s">
        <v>8</v>
      </c>
      <c r="C4" s="46">
        <v>72071405</v>
      </c>
      <c r="D4" s="2">
        <v>47528</v>
      </c>
      <c r="E4" s="5">
        <v>4141</v>
      </c>
      <c r="F4" s="3" t="s">
        <v>30</v>
      </c>
      <c r="G4" s="46">
        <v>541222</v>
      </c>
      <c r="H4" s="3">
        <v>3</v>
      </c>
    </row>
    <row r="5" spans="1:8" x14ac:dyDescent="0.25">
      <c r="A5" s="3">
        <v>4</v>
      </c>
      <c r="B5" s="1" t="s">
        <v>9</v>
      </c>
      <c r="C5" s="46">
        <v>44056449</v>
      </c>
      <c r="D5" s="2">
        <v>36659</v>
      </c>
      <c r="E5" s="5">
        <v>2889</v>
      </c>
      <c r="F5" s="3" t="s">
        <v>31</v>
      </c>
      <c r="G5" s="46">
        <v>4100</v>
      </c>
      <c r="H5" s="3">
        <v>44</v>
      </c>
    </row>
    <row r="6" spans="1:8" x14ac:dyDescent="0.25">
      <c r="A6" s="3">
        <v>5</v>
      </c>
      <c r="B6" s="1" t="s">
        <v>10</v>
      </c>
      <c r="C6" s="46">
        <v>88891085</v>
      </c>
      <c r="D6" s="2">
        <v>51331</v>
      </c>
      <c r="E6" s="5">
        <v>4511</v>
      </c>
      <c r="F6" s="3" t="s">
        <v>32</v>
      </c>
      <c r="G6" s="46">
        <v>36000</v>
      </c>
      <c r="H6" s="3">
        <v>71</v>
      </c>
    </row>
    <row r="7" spans="1:8" x14ac:dyDescent="0.25">
      <c r="A7" s="3">
        <v>6</v>
      </c>
      <c r="B7" s="1" t="s">
        <v>11</v>
      </c>
      <c r="C7" s="46">
        <v>22958387</v>
      </c>
      <c r="D7" s="2">
        <v>42962</v>
      </c>
      <c r="E7" s="5">
        <v>52365</v>
      </c>
      <c r="F7" s="3" t="s">
        <v>33</v>
      </c>
      <c r="G7" s="46">
        <v>47000</v>
      </c>
      <c r="H7" s="3">
        <v>42</v>
      </c>
    </row>
    <row r="8" spans="1:8" x14ac:dyDescent="0.25">
      <c r="A8" s="3">
        <v>7</v>
      </c>
      <c r="B8" s="1" t="s">
        <v>12</v>
      </c>
      <c r="C8" s="46">
        <v>34320643</v>
      </c>
      <c r="D8" s="2">
        <v>43975</v>
      </c>
      <c r="E8" s="5" t="s">
        <v>15</v>
      </c>
      <c r="F8" s="3" t="s">
        <v>34</v>
      </c>
      <c r="G8" s="46">
        <v>88000</v>
      </c>
      <c r="H8" s="3">
        <v>15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B432-A4E9-4DD2-B463-817825A196D1}">
  <sheetPr codeName="Hoja2"/>
  <dimension ref="F1:BK26"/>
  <sheetViews>
    <sheetView showGridLines="0" topLeftCell="B1" zoomScaleNormal="100" zoomScaleSheetLayoutView="100" workbookViewId="0">
      <selection activeCell="Z5" sqref="Z5:AD5"/>
    </sheetView>
  </sheetViews>
  <sheetFormatPr baseColWidth="10" defaultColWidth="2.140625" defaultRowHeight="15" x14ac:dyDescent="0.25"/>
  <sheetData>
    <row r="1" spans="6:63" ht="15.75" thickBot="1" x14ac:dyDescent="0.3">
      <c r="BB1" s="57" t="s">
        <v>0</v>
      </c>
      <c r="BC1" s="58"/>
      <c r="BD1" s="58"/>
      <c r="BE1" s="58"/>
      <c r="BF1" s="58"/>
      <c r="BG1" s="58"/>
      <c r="BH1" s="58"/>
      <c r="BI1" s="58"/>
      <c r="BJ1" s="58"/>
      <c r="BK1" s="59"/>
    </row>
    <row r="2" spans="6:63" ht="15.75" thickBot="1" x14ac:dyDescent="0.3">
      <c r="BB2" s="54" t="s">
        <v>38</v>
      </c>
      <c r="BC2" s="55"/>
      <c r="BD2" s="55"/>
      <c r="BE2" s="55"/>
      <c r="BF2" s="56"/>
      <c r="BG2" s="54" t="s">
        <v>39</v>
      </c>
      <c r="BH2" s="55"/>
      <c r="BI2" s="55"/>
      <c r="BJ2" s="55"/>
      <c r="BK2" s="56"/>
    </row>
    <row r="3" spans="6:63" ht="15.75" thickBot="1" x14ac:dyDescent="0.3">
      <c r="F3" s="12" t="s">
        <v>16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BB3" s="40">
        <v>7</v>
      </c>
      <c r="BC3" s="41"/>
      <c r="BD3" s="41"/>
      <c r="BE3" s="41"/>
      <c r="BF3" s="42"/>
      <c r="BG3" s="40">
        <v>7</v>
      </c>
      <c r="BH3" s="41"/>
      <c r="BI3" s="41"/>
      <c r="BJ3" s="41"/>
      <c r="BK3" s="42"/>
    </row>
    <row r="4" spans="6:63" x14ac:dyDescent="0.25">
      <c r="F4" s="15" t="s">
        <v>17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16"/>
    </row>
    <row r="5" spans="6:63" x14ac:dyDescent="0.25">
      <c r="F5" s="17" t="s">
        <v>19</v>
      </c>
      <c r="G5" s="7"/>
      <c r="H5" s="7"/>
      <c r="I5" s="7"/>
      <c r="J5" s="49" t="str">
        <f>VLOOKUP($BB$3,'BASE DE DATOS'!$A$1:$E$8,2,FALSE)</f>
        <v>ARCHIVO S.A.S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9"/>
      <c r="W5" s="51" t="s">
        <v>37</v>
      </c>
      <c r="X5" s="52"/>
      <c r="Y5" s="52"/>
      <c r="Z5" s="27" t="str">
        <f>VLOOKUP($BB$3,'BASE DE DATOS'!$A$1:$E$8,5,FALSE)</f>
        <v>FOV7895</v>
      </c>
      <c r="AA5" s="27"/>
      <c r="AB5" s="27"/>
      <c r="AC5" s="27"/>
      <c r="AD5" s="50"/>
    </row>
    <row r="6" spans="6:63" x14ac:dyDescent="0.25">
      <c r="F6" s="17" t="s">
        <v>18</v>
      </c>
      <c r="G6" s="7"/>
      <c r="H6" s="7"/>
      <c r="I6" s="7"/>
      <c r="J6" s="9">
        <f>VLOOKUP($BB$3,'BASE DE DATOS'!$A$1:$E$8,3,FALSE)</f>
        <v>34320643</v>
      </c>
      <c r="K6" s="9"/>
      <c r="L6" s="9"/>
      <c r="M6" s="9"/>
      <c r="N6" s="9"/>
      <c r="O6" s="9"/>
      <c r="P6" s="9"/>
      <c r="Q6" s="9"/>
      <c r="R6" s="9"/>
      <c r="S6" s="9" t="s">
        <v>20</v>
      </c>
      <c r="T6" s="9"/>
      <c r="U6" s="9"/>
      <c r="V6" s="9"/>
      <c r="W6" s="9"/>
      <c r="X6" s="10">
        <f>VLOOKUP($BB$3,'BASE DE DATOS'!$A$1:$E$8,4,FALSE)</f>
        <v>43975</v>
      </c>
      <c r="Y6" s="10"/>
      <c r="Z6" s="10"/>
      <c r="AA6" s="10"/>
      <c r="AB6" s="10"/>
      <c r="AC6" s="10"/>
      <c r="AD6" s="18"/>
    </row>
    <row r="7" spans="6:63" ht="7.5" customHeight="1" x14ac:dyDescent="0.25">
      <c r="F7" s="19"/>
      <c r="G7" s="11"/>
      <c r="H7" s="11"/>
      <c r="I7" s="11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</row>
    <row r="8" spans="6:63" x14ac:dyDescent="0.25">
      <c r="F8" s="43" t="s">
        <v>21</v>
      </c>
      <c r="G8" s="44"/>
      <c r="H8" s="44"/>
      <c r="I8" s="44"/>
      <c r="J8" s="44" t="s">
        <v>22</v>
      </c>
      <c r="K8" s="44"/>
      <c r="L8" s="44"/>
      <c r="M8" s="44"/>
      <c r="N8" s="44"/>
      <c r="O8" s="44"/>
      <c r="P8" s="44"/>
      <c r="Q8" s="44"/>
      <c r="R8" s="44"/>
      <c r="S8" s="44" t="s">
        <v>23</v>
      </c>
      <c r="T8" s="44"/>
      <c r="U8" s="44"/>
      <c r="V8" s="44" t="s">
        <v>24</v>
      </c>
      <c r="W8" s="44"/>
      <c r="X8" s="44"/>
      <c r="Y8" s="44"/>
      <c r="Z8" s="44" t="s">
        <v>25</v>
      </c>
      <c r="AA8" s="44"/>
      <c r="AB8" s="44"/>
      <c r="AC8" s="44"/>
      <c r="AD8" s="45"/>
    </row>
    <row r="9" spans="6:63" x14ac:dyDescent="0.25">
      <c r="F9" s="22"/>
      <c r="G9" s="8"/>
      <c r="H9" s="8"/>
      <c r="I9" s="8"/>
      <c r="J9" s="23" t="str">
        <f>VLOOKUP($BB$3,'BASE DE DATOS'!$A$1:$H$8,6,FALSE)</f>
        <v>VENTA 7</v>
      </c>
      <c r="K9" s="23"/>
      <c r="L9" s="23"/>
      <c r="M9" s="23"/>
      <c r="N9" s="23"/>
      <c r="O9" s="23"/>
      <c r="P9" s="23"/>
      <c r="Q9" s="23"/>
      <c r="R9" s="23"/>
      <c r="S9" s="23">
        <f>VLOOKUP($BB$3,'BASE DE DATOS'!$A$1:$H$8,8,FALSE)</f>
        <v>15</v>
      </c>
      <c r="T9" s="23"/>
      <c r="U9" s="23"/>
      <c r="V9" s="24">
        <f>VLOOKUP($BB$3,'BASE DE DATOS'!$A$1:$H$8,7,FALSE)</f>
        <v>88000</v>
      </c>
      <c r="W9" s="24"/>
      <c r="X9" s="24"/>
      <c r="Y9" s="24"/>
      <c r="Z9" s="24">
        <f>+S9*V9</f>
        <v>1320000</v>
      </c>
      <c r="AA9" s="24"/>
      <c r="AB9" s="24"/>
      <c r="AC9" s="24"/>
      <c r="AD9" s="25"/>
    </row>
    <row r="10" spans="6:63" x14ac:dyDescent="0.25">
      <c r="F10" s="22"/>
      <c r="G10" s="8"/>
      <c r="H10" s="8"/>
      <c r="I10" s="8"/>
      <c r="J10" s="23">
        <f>VLOOKUP($BB$3,'BASE DE DATOS'!$A$1:$E$8,3,FALSE)</f>
        <v>34320643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  <c r="W10" s="24"/>
      <c r="X10" s="24"/>
      <c r="Y10" s="24"/>
      <c r="Z10" s="24"/>
      <c r="AA10" s="24"/>
      <c r="AB10" s="24"/>
      <c r="AC10" s="24"/>
      <c r="AD10" s="25"/>
    </row>
    <row r="11" spans="6:63" x14ac:dyDescent="0.25">
      <c r="F11" s="22"/>
      <c r="G11" s="8"/>
      <c r="H11" s="8"/>
      <c r="I11" s="8"/>
      <c r="J11" s="23">
        <f>VLOOKUP($BB$3,'BASE DE DATOS'!$A$1:$E$8,3,FALSE)</f>
        <v>34320643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  <c r="W11" s="24"/>
      <c r="X11" s="24"/>
      <c r="Y11" s="24"/>
      <c r="Z11" s="24"/>
      <c r="AA11" s="24"/>
      <c r="AB11" s="24"/>
      <c r="AC11" s="24"/>
      <c r="AD11" s="25"/>
    </row>
    <row r="12" spans="6:63" x14ac:dyDescent="0.25">
      <c r="F12" s="22"/>
      <c r="G12" s="8"/>
      <c r="H12" s="8"/>
      <c r="I12" s="8"/>
      <c r="J12" s="23">
        <f>VLOOKUP($BB$3,'BASE DE DATOS'!$A$1:$E$8,3,FALSE)</f>
        <v>34320643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24"/>
      <c r="X12" s="24"/>
      <c r="Y12" s="24"/>
      <c r="Z12" s="24"/>
      <c r="AA12" s="24"/>
      <c r="AB12" s="24"/>
      <c r="AC12" s="24"/>
      <c r="AD12" s="25"/>
    </row>
    <row r="13" spans="6:63" x14ac:dyDescent="0.25">
      <c r="F13" s="22"/>
      <c r="G13" s="8"/>
      <c r="H13" s="8"/>
      <c r="I13" s="8"/>
      <c r="J13" s="23">
        <f>VLOOKUP($BB$3,'BASE DE DATOS'!$A$1:$E$8,3,FALSE)</f>
        <v>34320643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24"/>
      <c r="X13" s="24"/>
      <c r="Y13" s="24"/>
      <c r="Z13" s="24"/>
      <c r="AA13" s="24"/>
      <c r="AB13" s="24"/>
      <c r="AC13" s="24"/>
      <c r="AD13" s="25"/>
    </row>
    <row r="14" spans="6:63" x14ac:dyDescent="0.25">
      <c r="F14" s="22"/>
      <c r="G14" s="8"/>
      <c r="H14" s="8"/>
      <c r="I14" s="8"/>
      <c r="J14" s="23">
        <f>VLOOKUP($BB$3,'BASE DE DATOS'!$A$1:$E$8,3,FALSE)</f>
        <v>34320643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24"/>
      <c r="X14" s="24"/>
      <c r="Y14" s="24"/>
      <c r="Z14" s="24"/>
      <c r="AA14" s="24"/>
      <c r="AB14" s="24"/>
      <c r="AC14" s="24"/>
      <c r="AD14" s="25"/>
    </row>
    <row r="15" spans="6:63" x14ac:dyDescent="0.25">
      <c r="F15" s="22"/>
      <c r="G15" s="8"/>
      <c r="H15" s="8"/>
      <c r="I15" s="8"/>
      <c r="J15" s="23">
        <f>VLOOKUP($BB$3,'BASE DE DATOS'!$A$1:$E$8,3,FALSE)</f>
        <v>34320643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24"/>
      <c r="X15" s="24"/>
      <c r="Y15" s="24"/>
      <c r="Z15" s="24"/>
      <c r="AA15" s="24"/>
      <c r="AB15" s="24"/>
      <c r="AC15" s="24"/>
      <c r="AD15" s="25"/>
    </row>
    <row r="16" spans="6:63" x14ac:dyDescent="0.25">
      <c r="F16" s="22"/>
      <c r="G16" s="8"/>
      <c r="H16" s="8"/>
      <c r="I16" s="8"/>
      <c r="J16" s="23">
        <f>VLOOKUP($BB$3,'BASE DE DATOS'!$A$1:$E$8,3,FALSE)</f>
        <v>34320643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24"/>
      <c r="X16" s="24"/>
      <c r="Y16" s="24"/>
      <c r="Z16" s="24"/>
      <c r="AA16" s="24"/>
      <c r="AB16" s="24"/>
      <c r="AC16" s="24"/>
      <c r="AD16" s="25"/>
    </row>
    <row r="17" spans="6:30" x14ac:dyDescent="0.25">
      <c r="F17" s="22"/>
      <c r="G17" s="8"/>
      <c r="H17" s="8"/>
      <c r="I17" s="8"/>
      <c r="J17" s="23">
        <f>VLOOKUP($BB$3,'BASE DE DATOS'!$A$1:$E$8,3,FALSE)</f>
        <v>34320643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24"/>
      <c r="X17" s="24"/>
      <c r="Y17" s="24"/>
      <c r="Z17" s="24"/>
      <c r="AA17" s="24"/>
      <c r="AB17" s="24"/>
      <c r="AC17" s="24"/>
      <c r="AD17" s="25"/>
    </row>
    <row r="18" spans="6:30" x14ac:dyDescent="0.25">
      <c r="F18" s="22"/>
      <c r="G18" s="8"/>
      <c r="H18" s="8"/>
      <c r="I18" s="8"/>
      <c r="J18" s="23">
        <f>VLOOKUP($BB$3,'BASE DE DATOS'!$A$1:$E$8,3,FALSE)</f>
        <v>34320643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24"/>
      <c r="X18" s="24"/>
      <c r="Y18" s="24"/>
      <c r="Z18" s="24"/>
      <c r="AA18" s="24"/>
      <c r="AB18" s="24"/>
      <c r="AC18" s="24"/>
      <c r="AD18" s="25"/>
    </row>
    <row r="19" spans="6:30" x14ac:dyDescent="0.25">
      <c r="F19" s="22"/>
      <c r="G19" s="8"/>
      <c r="H19" s="8"/>
      <c r="I19" s="8"/>
      <c r="J19" s="23">
        <f>VLOOKUP($BB$3,'BASE DE DATOS'!$A$1:$E$8,3,FALSE)</f>
        <v>34320643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5"/>
    </row>
    <row r="20" spans="6:30" x14ac:dyDescent="0.25">
      <c r="F20" s="22"/>
      <c r="G20" s="8"/>
      <c r="H20" s="8"/>
      <c r="I20" s="8"/>
      <c r="J20" s="23">
        <f>VLOOKUP($BB$3,'BASE DE DATOS'!$A$1:$E$8,3,FALSE)</f>
        <v>34320643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4"/>
      <c r="AA20" s="24"/>
      <c r="AB20" s="24"/>
      <c r="AC20" s="24"/>
      <c r="AD20" s="25"/>
    </row>
    <row r="21" spans="6:30" x14ac:dyDescent="0.25">
      <c r="F21" s="22"/>
      <c r="G21" s="8"/>
      <c r="H21" s="8"/>
      <c r="I21" s="8"/>
      <c r="J21" s="23">
        <f>VLOOKUP($BB$3,'BASE DE DATOS'!$A$1:$E$8,3,FALSE)</f>
        <v>34320643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24"/>
      <c r="X21" s="24"/>
      <c r="Y21" s="24"/>
      <c r="Z21" s="24"/>
      <c r="AA21" s="24"/>
      <c r="AB21" s="24"/>
      <c r="AC21" s="24"/>
      <c r="AD21" s="25"/>
    </row>
    <row r="22" spans="6:30" x14ac:dyDescent="0.25">
      <c r="F22" s="22"/>
      <c r="G22" s="8"/>
      <c r="H22" s="8"/>
      <c r="I22" s="8"/>
      <c r="J22" s="23">
        <f>VLOOKUP($BB$3,'BASE DE DATOS'!$A$1:$E$8,3,FALSE)</f>
        <v>34320643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5"/>
    </row>
    <row r="23" spans="6:30" x14ac:dyDescent="0.25">
      <c r="F23" s="22"/>
      <c r="G23" s="8"/>
      <c r="H23" s="8"/>
      <c r="I23" s="8"/>
      <c r="J23" s="23">
        <f>VLOOKUP($BB$3,'BASE DE DATOS'!$A$1:$E$8,3,FALSE)</f>
        <v>34320643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4"/>
      <c r="AC23" s="24"/>
      <c r="AD23" s="25"/>
    </row>
    <row r="24" spans="6:30" x14ac:dyDescent="0.25">
      <c r="F24" s="30" t="s">
        <v>36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49" t="s">
        <v>2</v>
      </c>
      <c r="W24" s="27"/>
      <c r="X24" s="27"/>
      <c r="Y24" s="28"/>
      <c r="Z24" s="9">
        <f>+Z9</f>
        <v>1320000</v>
      </c>
      <c r="AA24" s="9"/>
      <c r="AB24" s="9"/>
      <c r="AC24" s="9"/>
      <c r="AD24" s="26"/>
    </row>
    <row r="25" spans="6:30" x14ac:dyDescent="0.25"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49" t="s">
        <v>3</v>
      </c>
      <c r="W25" s="27"/>
      <c r="X25" s="27"/>
      <c r="Y25" s="28"/>
      <c r="Z25" s="9">
        <f>+Z24*19/100</f>
        <v>250800</v>
      </c>
      <c r="AA25" s="9"/>
      <c r="AB25" s="9"/>
      <c r="AC25" s="9"/>
      <c r="AD25" s="26"/>
    </row>
    <row r="26" spans="6:30" ht="15.75" thickBot="1" x14ac:dyDescent="0.3"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53" t="s">
        <v>35</v>
      </c>
      <c r="W26" s="36"/>
      <c r="X26" s="36"/>
      <c r="Y26" s="37"/>
      <c r="Z26" s="38">
        <f>+Z24+Z25</f>
        <v>1570800</v>
      </c>
      <c r="AA26" s="38"/>
      <c r="AB26" s="38"/>
      <c r="AC26" s="38"/>
      <c r="AD26" s="39"/>
    </row>
  </sheetData>
  <mergeCells count="33">
    <mergeCell ref="BB1:BK1"/>
    <mergeCell ref="BG2:BK2"/>
    <mergeCell ref="BG3:BK3"/>
    <mergeCell ref="F24:U26"/>
    <mergeCell ref="J5:U5"/>
    <mergeCell ref="Z24:AD24"/>
    <mergeCell ref="Z25:AD25"/>
    <mergeCell ref="Z26:AD26"/>
    <mergeCell ref="V24:Y24"/>
    <mergeCell ref="V25:Y25"/>
    <mergeCell ref="V26:Y26"/>
    <mergeCell ref="Z8:AD8"/>
    <mergeCell ref="F9:I23"/>
    <mergeCell ref="J9:R23"/>
    <mergeCell ref="S9:U23"/>
    <mergeCell ref="V9:Y23"/>
    <mergeCell ref="Z9:AD23"/>
    <mergeCell ref="F8:I8"/>
    <mergeCell ref="J8:R8"/>
    <mergeCell ref="S8:U8"/>
    <mergeCell ref="V8:Y8"/>
    <mergeCell ref="F6:I6"/>
    <mergeCell ref="J6:R6"/>
    <mergeCell ref="S6:W6"/>
    <mergeCell ref="X6:AD6"/>
    <mergeCell ref="F7:I7"/>
    <mergeCell ref="F5:I5"/>
    <mergeCell ref="BB2:BF2"/>
    <mergeCell ref="BB3:BF3"/>
    <mergeCell ref="F3:AD3"/>
    <mergeCell ref="F4:AD4"/>
    <mergeCell ref="W5:Y5"/>
    <mergeCell ref="Z5:A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guardarPdfs">
                <anchor moveWithCells="1" sizeWithCells="1">
                  <from>
                    <xdr:col>41</xdr:col>
                    <xdr:colOff>104775</xdr:colOff>
                    <xdr:row>0</xdr:row>
                    <xdr:rowOff>57150</xdr:rowOff>
                  </from>
                  <to>
                    <xdr:col>52</xdr:col>
                    <xdr:colOff>19050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 DE DATOS</vt:lpstr>
      <vt:lpstr>FORMATO FACTURA</vt:lpstr>
      <vt:lpstr>'FORMATO FACTURA'!Área_de_impresión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cp:lastPrinted>2020-11-05T03:39:03Z</cp:lastPrinted>
  <dcterms:created xsi:type="dcterms:W3CDTF">2020-11-05T01:02:24Z</dcterms:created>
  <dcterms:modified xsi:type="dcterms:W3CDTF">2020-11-05T03:46:09Z</dcterms:modified>
</cp:coreProperties>
</file>